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95" windowWidth="14145" windowHeight="8430" activeTab="4"/>
  </bookViews>
  <sheets>
    <sheet name="표지" sheetId="14" r:id="rId1"/>
    <sheet name="예산안 총칙" sheetId="26" r:id="rId2"/>
    <sheet name="세입세출총괄" sheetId="10" r:id="rId3"/>
    <sheet name="세입예산서" sheetId="5" r:id="rId4"/>
    <sheet name="세출예산서 " sheetId="23" r:id="rId5"/>
    <sheet name="사업계획" sheetId="27" r:id="rId6"/>
  </sheets>
  <definedNames>
    <definedName name="_xlnm.Print_Area" localSheetId="1">'예산안 총칙'!$A$2:$H$34</definedName>
    <definedName name="_xlnm.Print_Titles" localSheetId="5">사업계획!$3:$4</definedName>
    <definedName name="_xlnm.Print_Titles" localSheetId="2">세입세출총괄!$5:$7</definedName>
    <definedName name="_xlnm.Print_Titles" localSheetId="3">세입예산서!$2:$3</definedName>
    <definedName name="_xlnm.Print_Titles" localSheetId="4">'세출예산서 '!$3:$4</definedName>
  </definedNames>
  <calcPr calcId="124519"/>
</workbook>
</file>

<file path=xl/calcChain.xml><?xml version="1.0" encoding="utf-8"?>
<calcChain xmlns="http://schemas.openxmlformats.org/spreadsheetml/2006/main">
  <c r="K39" i="10"/>
  <c r="G20"/>
  <c r="G16"/>
  <c r="D12"/>
  <c r="D18"/>
  <c r="D13"/>
  <c r="G114" i="23"/>
  <c r="G113"/>
  <c r="G43"/>
  <c r="G44"/>
  <c r="G42"/>
  <c r="O49"/>
  <c r="I49" s="1"/>
  <c r="O82"/>
  <c r="O11"/>
  <c r="O8"/>
  <c r="J81" l="1"/>
  <c r="J76"/>
  <c r="J75" s="1"/>
  <c r="O86"/>
  <c r="I78"/>
  <c r="I77"/>
  <c r="O71"/>
  <c r="I71" s="1"/>
  <c r="F7" l="1"/>
  <c r="J7"/>
  <c r="O17"/>
  <c r="O15"/>
  <c r="E9" i="5"/>
  <c r="E14"/>
  <c r="G95" i="23"/>
  <c r="H95" s="1"/>
  <c r="O7" l="1"/>
  <c r="F81" l="1"/>
  <c r="F76"/>
  <c r="F24" i="26"/>
  <c r="L39" i="10"/>
  <c r="M42"/>
  <c r="N42" s="1"/>
  <c r="F16"/>
  <c r="F19"/>
  <c r="E13"/>
  <c r="E18"/>
  <c r="F20"/>
  <c r="H78" i="23"/>
  <c r="O102" l="1"/>
  <c r="I102" s="1"/>
  <c r="J24"/>
  <c r="G86" l="1"/>
  <c r="H86" s="1"/>
  <c r="I76"/>
  <c r="O76"/>
  <c r="O75" s="1"/>
  <c r="F21" i="5"/>
  <c r="G7"/>
  <c r="F14"/>
  <c r="G16"/>
  <c r="F9"/>
  <c r="G9" s="1"/>
  <c r="G12"/>
  <c r="E8"/>
  <c r="G20" i="26"/>
  <c r="G21"/>
  <c r="G22"/>
  <c r="G23"/>
  <c r="G24"/>
  <c r="G10"/>
  <c r="F10"/>
  <c r="G11"/>
  <c r="G12"/>
  <c r="G13"/>
  <c r="D25"/>
  <c r="D14"/>
  <c r="M54" i="10"/>
  <c r="F112" i="23"/>
  <c r="L52" i="10"/>
  <c r="K52"/>
  <c r="O95" i="23"/>
  <c r="J112"/>
  <c r="K112"/>
  <c r="I112"/>
  <c r="H114"/>
  <c r="O112"/>
  <c r="G112" l="1"/>
  <c r="G10" i="5"/>
  <c r="G11"/>
  <c r="G15"/>
  <c r="G19"/>
  <c r="G22"/>
  <c r="G23"/>
  <c r="G24"/>
  <c r="I111" i="23"/>
  <c r="H112" l="1"/>
  <c r="J41"/>
  <c r="O56"/>
  <c r="I56" s="1"/>
  <c r="O91"/>
  <c r="O97"/>
  <c r="F41" l="1"/>
  <c r="F21" i="26"/>
  <c r="F20"/>
  <c r="F22"/>
  <c r="F23"/>
  <c r="F26" i="10"/>
  <c r="G26" s="1"/>
  <c r="E25"/>
  <c r="E24" s="1"/>
  <c r="D25"/>
  <c r="D24" s="1"/>
  <c r="M25"/>
  <c r="M24"/>
  <c r="M23"/>
  <c r="K22"/>
  <c r="L22"/>
  <c r="L16"/>
  <c r="M22" l="1"/>
  <c r="F24"/>
  <c r="G24" s="1"/>
  <c r="F25"/>
  <c r="G25" s="1"/>
  <c r="D10"/>
  <c r="D9" s="1"/>
  <c r="E6" i="5" l="1"/>
  <c r="E18"/>
  <c r="E5" l="1"/>
  <c r="O35" i="23"/>
  <c r="O34" s="1"/>
  <c r="O25"/>
  <c r="F25" l="1"/>
  <c r="G34"/>
  <c r="I34"/>
  <c r="I25"/>
  <c r="G25"/>
  <c r="O24"/>
  <c r="G24" s="1"/>
  <c r="O108" l="1"/>
  <c r="I75" l="1"/>
  <c r="G77"/>
  <c r="H77" s="1"/>
  <c r="G102" l="1"/>
  <c r="H102" s="1"/>
  <c r="O89"/>
  <c r="G108"/>
  <c r="H108" s="1"/>
  <c r="G97"/>
  <c r="H97" s="1"/>
  <c r="G91"/>
  <c r="H91" s="1"/>
  <c r="G89"/>
  <c r="H89" s="1"/>
  <c r="G82"/>
  <c r="G56"/>
  <c r="H56" s="1"/>
  <c r="O67"/>
  <c r="I67" s="1"/>
  <c r="O41"/>
  <c r="H43"/>
  <c r="H44"/>
  <c r="H42"/>
  <c r="D42"/>
  <c r="E42" s="1"/>
  <c r="G67" l="1"/>
  <c r="H67" s="1"/>
  <c r="G71"/>
  <c r="H71" s="1"/>
  <c r="G76"/>
  <c r="G75" s="1"/>
  <c r="G79"/>
  <c r="H79" s="1"/>
  <c r="I41"/>
  <c r="G41" s="1"/>
  <c r="H41"/>
  <c r="K7" l="1"/>
  <c r="F88"/>
  <c r="F45"/>
  <c r="F24"/>
  <c r="F111"/>
  <c r="O29"/>
  <c r="K43" i="10"/>
  <c r="M49"/>
  <c r="N49" s="1"/>
  <c r="M36"/>
  <c r="N36" s="1"/>
  <c r="M37"/>
  <c r="N37" s="1"/>
  <c r="M40"/>
  <c r="N40" s="1"/>
  <c r="M41"/>
  <c r="N41" s="1"/>
  <c r="M44"/>
  <c r="N44" s="1"/>
  <c r="M45"/>
  <c r="N45" s="1"/>
  <c r="M46"/>
  <c r="N46" s="1"/>
  <c r="M47"/>
  <c r="N47" s="1"/>
  <c r="M48"/>
  <c r="N48" s="1"/>
  <c r="M50"/>
  <c r="M53"/>
  <c r="N53" s="1"/>
  <c r="L43"/>
  <c r="K51"/>
  <c r="L35"/>
  <c r="L34" s="1"/>
  <c r="K35"/>
  <c r="K34" s="1"/>
  <c r="M17"/>
  <c r="N17" s="1"/>
  <c r="M18"/>
  <c r="M19"/>
  <c r="N19" s="1"/>
  <c r="M20"/>
  <c r="M21"/>
  <c r="N21" s="1"/>
  <c r="M28"/>
  <c r="N28" s="1"/>
  <c r="M29"/>
  <c r="N29" s="1"/>
  <c r="M30"/>
  <c r="N30" s="1"/>
  <c r="M31"/>
  <c r="N31" s="1"/>
  <c r="M32"/>
  <c r="N32" s="1"/>
  <c r="M33"/>
  <c r="N33" s="1"/>
  <c r="K16"/>
  <c r="M14"/>
  <c r="N14" s="1"/>
  <c r="M13"/>
  <c r="N13" s="1"/>
  <c r="M15"/>
  <c r="M12"/>
  <c r="N12" s="1"/>
  <c r="M11"/>
  <c r="N11" s="1"/>
  <c r="L10"/>
  <c r="K10"/>
  <c r="K27"/>
  <c r="L27"/>
  <c r="E12"/>
  <c r="F12" s="1"/>
  <c r="G12" s="1"/>
  <c r="F11"/>
  <c r="G11" s="1"/>
  <c r="F13"/>
  <c r="G13" s="1"/>
  <c r="F14"/>
  <c r="G14" s="1"/>
  <c r="F15"/>
  <c r="G15" s="1"/>
  <c r="G19"/>
  <c r="F23"/>
  <c r="G23" s="1"/>
  <c r="E10"/>
  <c r="E9" s="1"/>
  <c r="D22"/>
  <c r="D21" s="1"/>
  <c r="D17"/>
  <c r="O111" i="23"/>
  <c r="E21" i="5"/>
  <c r="E20" s="1"/>
  <c r="I11" i="23" l="1"/>
  <c r="G11" s="1"/>
  <c r="I15"/>
  <c r="G17"/>
  <c r="L9" i="10"/>
  <c r="K9"/>
  <c r="M39"/>
  <c r="N39" s="1"/>
  <c r="F9"/>
  <c r="G9" s="1"/>
  <c r="D8"/>
  <c r="G21" i="5"/>
  <c r="I29" i="23"/>
  <c r="M43" i="10"/>
  <c r="N43" s="1"/>
  <c r="M10"/>
  <c r="N10" s="1"/>
  <c r="K38"/>
  <c r="M35"/>
  <c r="N35" s="1"/>
  <c r="M27"/>
  <c r="N27" s="1"/>
  <c r="I17" i="23"/>
  <c r="G29"/>
  <c r="F80"/>
  <c r="L38" i="10"/>
  <c r="M34"/>
  <c r="N34" s="1"/>
  <c r="F10"/>
  <c r="G10" s="1"/>
  <c r="M16"/>
  <c r="N16" s="1"/>
  <c r="F18" i="5"/>
  <c r="K8" i="10" l="1"/>
  <c r="F17" i="5"/>
  <c r="G18"/>
  <c r="M38" i="10"/>
  <c r="N38" s="1"/>
  <c r="M9"/>
  <c r="N9" s="1"/>
  <c r="H113" i="23"/>
  <c r="H111" s="1"/>
  <c r="K111"/>
  <c r="J111"/>
  <c r="J88"/>
  <c r="J80" s="1"/>
  <c r="K88"/>
  <c r="O104"/>
  <c r="I104" s="1"/>
  <c r="G104" s="1"/>
  <c r="H104" s="1"/>
  <c r="K81"/>
  <c r="H82"/>
  <c r="O84"/>
  <c r="K45"/>
  <c r="K6" s="1"/>
  <c r="J45"/>
  <c r="O46"/>
  <c r="F20" i="5"/>
  <c r="G20" s="1"/>
  <c r="F6"/>
  <c r="O31" i="23"/>
  <c r="I88" l="1"/>
  <c r="G88" s="1"/>
  <c r="G111"/>
  <c r="O81"/>
  <c r="G46"/>
  <c r="H46" s="1"/>
  <c r="G49"/>
  <c r="H49" s="1"/>
  <c r="F13" i="5"/>
  <c r="G14"/>
  <c r="F5"/>
  <c r="G5" s="1"/>
  <c r="G6"/>
  <c r="F8"/>
  <c r="G8" s="1"/>
  <c r="O88" i="23"/>
  <c r="G15"/>
  <c r="I8"/>
  <c r="G8" s="1"/>
  <c r="I24"/>
  <c r="K80"/>
  <c r="I81" l="1"/>
  <c r="G84"/>
  <c r="G81" s="1"/>
  <c r="G7"/>
  <c r="F4" i="5"/>
  <c r="H31" i="23"/>
  <c r="H84" l="1"/>
  <c r="O27"/>
  <c r="H34"/>
  <c r="H29"/>
  <c r="H27"/>
  <c r="H25"/>
  <c r="J6"/>
  <c r="H24" l="1"/>
  <c r="H17" l="1"/>
  <c r="H81" l="1"/>
  <c r="G80"/>
  <c r="H88"/>
  <c r="O62"/>
  <c r="I62" s="1"/>
  <c r="O45" l="1"/>
  <c r="H80"/>
  <c r="G62" l="1"/>
  <c r="I45"/>
  <c r="F11" i="26"/>
  <c r="F12"/>
  <c r="F13"/>
  <c r="E14"/>
  <c r="F14" s="1"/>
  <c r="E25"/>
  <c r="G25" s="1"/>
  <c r="H62" i="23" l="1"/>
  <c r="G45"/>
  <c r="G14" i="26"/>
  <c r="H45" i="23" l="1"/>
  <c r="G6"/>
  <c r="E22" i="10"/>
  <c r="F22" s="1"/>
  <c r="G22" s="1"/>
  <c r="F18"/>
  <c r="G18" s="1"/>
  <c r="E21" l="1"/>
  <c r="E17"/>
  <c r="D21" i="5"/>
  <c r="F21" i="10" l="1"/>
  <c r="G21" s="1"/>
  <c r="E8"/>
  <c r="F8" s="1"/>
  <c r="G8" s="1"/>
  <c r="F17"/>
  <c r="G17" s="1"/>
  <c r="E24" i="23"/>
  <c r="I80" l="1"/>
  <c r="E113"/>
  <c r="E112" s="1"/>
  <c r="E111" s="1"/>
  <c r="E108"/>
  <c r="E97"/>
  <c r="E56" l="1"/>
  <c r="G19" i="26" l="1"/>
  <c r="F19"/>
  <c r="F25" l="1"/>
  <c r="E95" i="23" l="1"/>
  <c r="E82"/>
  <c r="E81" s="1"/>
  <c r="E77"/>
  <c r="K75"/>
  <c r="K5" s="1"/>
  <c r="E49"/>
  <c r="E15"/>
  <c r="E17" i="5"/>
  <c r="G17" s="1"/>
  <c r="K14"/>
  <c r="D20"/>
  <c r="M52" i="10" l="1"/>
  <c r="N52" s="1"/>
  <c r="L51"/>
  <c r="L8" s="1"/>
  <c r="E102" i="23"/>
  <c r="E11"/>
  <c r="E13" i="5"/>
  <c r="E62" i="23"/>
  <c r="E67"/>
  <c r="E91"/>
  <c r="J5"/>
  <c r="G13" i="5" l="1"/>
  <c r="E4"/>
  <c r="G4" s="1"/>
  <c r="M51" i="10"/>
  <c r="N51" s="1"/>
  <c r="M8"/>
  <c r="N8" s="1"/>
  <c r="E17" i="23"/>
  <c r="E46"/>
  <c r="E45" s="1"/>
  <c r="E79"/>
  <c r="E76" s="1"/>
  <c r="E75" s="1"/>
  <c r="E8"/>
  <c r="E41"/>
  <c r="E7" l="1"/>
  <c r="E6" s="1"/>
  <c r="E89"/>
  <c r="E88" l="1"/>
  <c r="E80" s="1"/>
  <c r="E5" s="1"/>
  <c r="H15"/>
  <c r="I7"/>
  <c r="I6" l="1"/>
  <c r="I5" s="1"/>
  <c r="G5" s="1"/>
  <c r="H11" l="1"/>
  <c r="H8"/>
  <c r="F6"/>
  <c r="H6" l="1"/>
  <c r="H7"/>
  <c r="H76"/>
  <c r="F75"/>
  <c r="F5" s="1"/>
  <c r="H5" s="1"/>
  <c r="H75" l="1"/>
</calcChain>
</file>

<file path=xl/sharedStrings.xml><?xml version="1.0" encoding="utf-8"?>
<sst xmlns="http://schemas.openxmlformats.org/spreadsheetml/2006/main" count="544" uniqueCount="398">
  <si>
    <t>사업수입</t>
    <phoneticPr fontId="3" type="noConversion"/>
  </si>
  <si>
    <t>보조금수입</t>
    <phoneticPr fontId="3" type="noConversion"/>
  </si>
  <si>
    <t>후원금</t>
    <phoneticPr fontId="3" type="noConversion"/>
  </si>
  <si>
    <t>전입금</t>
    <phoneticPr fontId="3" type="noConversion"/>
  </si>
  <si>
    <t>사무비</t>
    <phoneticPr fontId="3" type="noConversion"/>
  </si>
  <si>
    <t>재산조성비</t>
    <phoneticPr fontId="3" type="noConversion"/>
  </si>
  <si>
    <t>예비비</t>
    <phoneticPr fontId="3" type="noConversion"/>
  </si>
  <si>
    <t>예산과목</t>
    <phoneticPr fontId="3" type="noConversion"/>
  </si>
  <si>
    <t>관</t>
    <phoneticPr fontId="3" type="noConversion"/>
  </si>
  <si>
    <t>항</t>
    <phoneticPr fontId="3" type="noConversion"/>
  </si>
  <si>
    <t>경상보조금수입</t>
    <phoneticPr fontId="3" type="noConversion"/>
  </si>
  <si>
    <t>목</t>
    <phoneticPr fontId="3" type="noConversion"/>
  </si>
  <si>
    <t>급여</t>
    <phoneticPr fontId="3" type="noConversion"/>
  </si>
  <si>
    <t>제수당</t>
    <phoneticPr fontId="3" type="noConversion"/>
  </si>
  <si>
    <t>퇴직금및퇴직적립금</t>
    <phoneticPr fontId="3" type="noConversion"/>
  </si>
  <si>
    <t>사회보험부담비용</t>
    <phoneticPr fontId="3" type="noConversion"/>
  </si>
  <si>
    <t>기관운영비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</si>
  <si>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</si>
  <si>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</si>
  <si>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</si>
  <si>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</si>
  <si>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</si>
  <si>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시설비</t>
    <phoneticPr fontId="3" type="noConversion"/>
  </si>
  <si>
    <t>자산취득비</t>
    <phoneticPr fontId="3" type="noConversion"/>
  </si>
  <si>
    <t>시설장비유지비</t>
    <phoneticPr fontId="3" type="noConversion"/>
  </si>
  <si>
    <t>지역사회보호사업비</t>
    <phoneticPr fontId="3" type="noConversion"/>
  </si>
  <si>
    <t>지역사회조직사업비</t>
    <phoneticPr fontId="3" type="noConversion"/>
  </si>
  <si>
    <t>세부산출내역</t>
    <phoneticPr fontId="3" type="noConversion"/>
  </si>
  <si>
    <t>=</t>
    <phoneticPr fontId="3" type="noConversion"/>
  </si>
  <si>
    <t>Ｏ차량보험료</t>
    <phoneticPr fontId="3" type="noConversion"/>
  </si>
  <si>
    <t>Ｏ환경개선부담금</t>
    <phoneticPr fontId="3" type="noConversion"/>
  </si>
  <si>
    <t>Ｏ화재보험</t>
    <phoneticPr fontId="3" type="noConversion"/>
  </si>
  <si>
    <t>Ｏ차량자동차세</t>
    <phoneticPr fontId="3" type="noConversion"/>
  </si>
  <si>
    <t>Ｏ차량유류비</t>
    <phoneticPr fontId="3" type="noConversion"/>
  </si>
  <si>
    <t>Ｏ차량수리및소모품비</t>
    <phoneticPr fontId="3" type="noConversion"/>
  </si>
  <si>
    <t>Ｏ사무용품</t>
    <phoneticPr fontId="3" type="noConversion"/>
  </si>
  <si>
    <t>운영비</t>
    <phoneticPr fontId="3" type="noConversion"/>
  </si>
  <si>
    <t>합   계</t>
    <phoneticPr fontId="3" type="noConversion"/>
  </si>
  <si>
    <t>지역네트워크강화사업</t>
    <phoneticPr fontId="3" type="noConversion"/>
  </si>
  <si>
    <t>세               입</t>
  </si>
  <si>
    <t>세                 출</t>
  </si>
  <si>
    <t>관</t>
  </si>
  <si>
    <t>항</t>
  </si>
  <si>
    <t>목</t>
  </si>
  <si>
    <t>총          계</t>
    <phoneticPr fontId="3" type="noConversion"/>
  </si>
  <si>
    <t>사무비</t>
  </si>
  <si>
    <t>급여</t>
  </si>
  <si>
    <t>직원역량강화사업</t>
    <phoneticPr fontId="3" type="noConversion"/>
  </si>
  <si>
    <t>예비비</t>
  </si>
  <si>
    <t>Ｏ운영위원회</t>
    <phoneticPr fontId="3" type="noConversion"/>
  </si>
  <si>
    <t>Ｏ기타시설장비유지보수</t>
    <phoneticPr fontId="3" type="noConversion"/>
  </si>
  <si>
    <t>사업수입</t>
    <phoneticPr fontId="3" type="noConversion"/>
  </si>
  <si>
    <t>경상보조금수입</t>
    <phoneticPr fontId="3" type="noConversion"/>
  </si>
  <si>
    <t>지역사회보호사업비</t>
    <phoneticPr fontId="3" type="noConversion"/>
  </si>
  <si>
    <t>지역사회조직사업비</t>
    <phoneticPr fontId="3" type="noConversion"/>
  </si>
  <si>
    <t>지역네트워크강화사업</t>
    <phoneticPr fontId="3" type="noConversion"/>
  </si>
  <si>
    <t>직원역량강화사업</t>
    <phoneticPr fontId="3" type="noConversion"/>
  </si>
  <si>
    <t>1. 세입·세출 총괄</t>
    <phoneticPr fontId="3" type="noConversion"/>
  </si>
  <si>
    <t>증(△)감
(C=B-A)</t>
    <phoneticPr fontId="3" type="noConversion"/>
  </si>
  <si>
    <t>증감
(C=B-A)</t>
    <phoneticPr fontId="3" type="noConversion"/>
  </si>
  <si>
    <t>(단위:원)</t>
    <phoneticPr fontId="3" type="noConversion"/>
  </si>
  <si>
    <t>(시흥정왕푸드뱅크)</t>
    <phoneticPr fontId="3" type="noConversion"/>
  </si>
  <si>
    <t>도시락지원사업</t>
    <phoneticPr fontId="3" type="noConversion"/>
  </si>
  <si>
    <t>시흥정왕푸드뱅크</t>
    <phoneticPr fontId="3" type="noConversion"/>
  </si>
  <si>
    <t>기타운영비</t>
    <phoneticPr fontId="3" type="noConversion"/>
  </si>
  <si>
    <t>푸드뱅크수익사업</t>
    <phoneticPr fontId="3" type="noConversion"/>
  </si>
  <si>
    <t>푸드뱅크 운영비</t>
    <phoneticPr fontId="3" type="noConversion"/>
  </si>
  <si>
    <t>푸드뱅크 인건비</t>
    <phoneticPr fontId="3" type="noConversion"/>
  </si>
  <si>
    <t>푸드뱅크운영비</t>
    <phoneticPr fontId="3" type="noConversion"/>
  </si>
  <si>
    <t>Ｏ기관운영비</t>
    <phoneticPr fontId="3" type="noConversion"/>
  </si>
  <si>
    <t>Ｏ 이용자만족도조사</t>
    <phoneticPr fontId="3" type="noConversion"/>
  </si>
  <si>
    <t>사업수입 계</t>
    <phoneticPr fontId="3" type="noConversion"/>
  </si>
  <si>
    <t>보조금수입 계</t>
    <phoneticPr fontId="3" type="noConversion"/>
  </si>
  <si>
    <t>전입금 계</t>
    <phoneticPr fontId="3" type="noConversion"/>
  </si>
  <si>
    <t>후원금 계</t>
    <phoneticPr fontId="3" type="noConversion"/>
  </si>
  <si>
    <t>비율</t>
    <phoneticPr fontId="3" type="noConversion"/>
  </si>
  <si>
    <t>세입총계</t>
    <phoneticPr fontId="3" type="noConversion"/>
  </si>
  <si>
    <t>푸드뱅크 보조금</t>
    <phoneticPr fontId="3" type="noConversion"/>
  </si>
  <si>
    <t>소요재원구성</t>
    <phoneticPr fontId="3" type="noConversion"/>
  </si>
  <si>
    <t>시비</t>
    <phoneticPr fontId="3" type="noConversion"/>
  </si>
  <si>
    <t>수익금</t>
    <phoneticPr fontId="3" type="noConversion"/>
  </si>
  <si>
    <t>푸드 인건비</t>
    <phoneticPr fontId="3" type="noConversion"/>
  </si>
  <si>
    <t>Ｏ가족수당</t>
    <phoneticPr fontId="3" type="noConversion"/>
  </si>
  <si>
    <t>Ｏ명절휴가비</t>
    <phoneticPr fontId="3" type="noConversion"/>
  </si>
  <si>
    <t>업무추진비</t>
    <phoneticPr fontId="3" type="noConversion"/>
  </si>
  <si>
    <t>직책보조비</t>
    <phoneticPr fontId="3" type="noConversion"/>
  </si>
  <si>
    <t>Ｏ집기구입비</t>
    <phoneticPr fontId="3" type="noConversion"/>
  </si>
  <si>
    <t>.</t>
    <phoneticPr fontId="3" type="noConversion"/>
  </si>
  <si>
    <t>이용자관리</t>
    <phoneticPr fontId="3" type="noConversion"/>
  </si>
  <si>
    <t>도시락지원사업</t>
    <phoneticPr fontId="3" type="noConversion"/>
  </si>
  <si>
    <t>ㅇ도시락구입및소모품</t>
    <phoneticPr fontId="3" type="noConversion"/>
  </si>
  <si>
    <t>Ｏ복지네트워크</t>
    <phoneticPr fontId="3" type="noConversion"/>
  </si>
  <si>
    <t>홍보사업</t>
    <phoneticPr fontId="3" type="noConversion"/>
  </si>
  <si>
    <t>기탁처관리사업</t>
    <phoneticPr fontId="3" type="noConversion"/>
  </si>
  <si>
    <t>Ｏ기탁처개발및 관리</t>
    <phoneticPr fontId="3" type="noConversion"/>
  </si>
  <si>
    <t>자원봉사자관리사업</t>
    <phoneticPr fontId="3" type="noConversion"/>
  </si>
  <si>
    <t>Ｏ자원봉사자모집</t>
    <phoneticPr fontId="3" type="noConversion"/>
  </si>
  <si>
    <t>홍보사업</t>
    <phoneticPr fontId="3" type="noConversion"/>
  </si>
  <si>
    <t>기탁처관리사업</t>
    <phoneticPr fontId="3" type="noConversion"/>
  </si>
  <si>
    <t>자원봉사자관리사업</t>
    <phoneticPr fontId="3" type="noConversion"/>
  </si>
  <si>
    <t>Ｏ기타소모품</t>
    <phoneticPr fontId="3" type="noConversion"/>
  </si>
  <si>
    <t>후원사업</t>
    <phoneticPr fontId="3" type="noConversion"/>
  </si>
  <si>
    <t>비고</t>
    <phoneticPr fontId="3" type="noConversion"/>
  </si>
  <si>
    <t>비율(%)</t>
    <phoneticPr fontId="3" type="noConversion"/>
  </si>
  <si>
    <t xml:space="preserve">비고
</t>
    <phoneticPr fontId="3" type="noConversion"/>
  </si>
  <si>
    <t xml:space="preserve">5. 국가 또는 지방자치단체로부터 교부된 보조금 및 지정후원금, 법인전입금 등은 추가경정 예산의 성립이전이라도 보조 및 후원목적에 </t>
    <phoneticPr fontId="3" type="noConversion"/>
  </si>
  <si>
    <t xml:space="preserve">    적절한 경우 먼저 사용할 수 있으며, 이는 차기 추가경정예산에 반영하여야 한다.</t>
    <phoneticPr fontId="3" type="noConversion"/>
  </si>
  <si>
    <t>( 단위 : 원 )</t>
    <phoneticPr fontId="3" type="noConversion"/>
  </si>
  <si>
    <t>1)세입부</t>
    <phoneticPr fontId="3" type="noConversion"/>
  </si>
  <si>
    <t>전입금</t>
    <phoneticPr fontId="3" type="noConversion"/>
  </si>
  <si>
    <t xml:space="preserve">   2)세출부</t>
    <phoneticPr fontId="3" type="noConversion"/>
  </si>
  <si>
    <t>사무비</t>
    <phoneticPr fontId="3" type="noConversion"/>
  </si>
  <si>
    <t>세출총계</t>
    <phoneticPr fontId="3" type="noConversion"/>
  </si>
  <si>
    <t xml:space="preserve">   1) 세출예산은 세입예산 범위 내에서 편성한다.</t>
    <phoneticPr fontId="3" type="noConversion"/>
  </si>
  <si>
    <t>만족도조사</t>
    <phoneticPr fontId="3" type="noConversion"/>
  </si>
  <si>
    <t xml:space="preserve"> </t>
    <phoneticPr fontId="3" type="noConversion"/>
  </si>
  <si>
    <t>Ｏ전기요금</t>
    <phoneticPr fontId="3" type="noConversion"/>
  </si>
  <si>
    <t>Ｏ상하수도요금</t>
    <phoneticPr fontId="3" type="noConversion"/>
  </si>
  <si>
    <t>Ｏ푸드뱅크임대료</t>
    <phoneticPr fontId="3" type="noConversion"/>
  </si>
  <si>
    <t>Ｏ온라인홍보(문자발송)</t>
    <phoneticPr fontId="3" type="noConversion"/>
  </si>
  <si>
    <t xml:space="preserve">Ｏ 자원봉사자교육 </t>
    <phoneticPr fontId="3" type="noConversion"/>
  </si>
  <si>
    <t>Ｏ 예비비</t>
    <phoneticPr fontId="3" type="noConversion"/>
  </si>
  <si>
    <t>사업비</t>
    <phoneticPr fontId="3" type="noConversion"/>
  </si>
  <si>
    <t>기정예산
(A)</t>
    <phoneticPr fontId="3" type="noConversion"/>
  </si>
  <si>
    <t>G-푸드드림사업 인건비</t>
    <phoneticPr fontId="3" type="noConversion"/>
  </si>
  <si>
    <t>Ｏ급여</t>
    <phoneticPr fontId="3" type="noConversion"/>
  </si>
  <si>
    <t>=</t>
    <phoneticPr fontId="3" type="noConversion"/>
  </si>
  <si>
    <t>제수당</t>
  </si>
  <si>
    <t>Ｏ명절휴가비</t>
    <phoneticPr fontId="3" type="noConversion"/>
  </si>
  <si>
    <t>퇴직금및퇴직적립금</t>
  </si>
  <si>
    <t>Ｏ퇴직적립금</t>
    <phoneticPr fontId="3" type="noConversion"/>
  </si>
  <si>
    <t>사회보험부담비용</t>
  </si>
  <si>
    <t>Ｏ사회보험</t>
    <phoneticPr fontId="3" type="noConversion"/>
  </si>
  <si>
    <t>Ｏ홍보비(리플렛)</t>
    <phoneticPr fontId="3" type="noConversion"/>
  </si>
  <si>
    <t>기정예산
(A)</t>
    <phoneticPr fontId="3" type="noConversion"/>
  </si>
  <si>
    <t>G-푸드 사업비</t>
    <phoneticPr fontId="3" type="noConversion"/>
  </si>
  <si>
    <t>G-푸드사업 보조금</t>
    <phoneticPr fontId="3" type="noConversion"/>
  </si>
  <si>
    <t>G-푸드드림 인건비</t>
    <phoneticPr fontId="3" type="noConversion"/>
  </si>
  <si>
    <t>G-푸드사업비</t>
    <phoneticPr fontId="3" type="noConversion"/>
  </si>
  <si>
    <t>이월금</t>
    <phoneticPr fontId="3" type="noConversion"/>
  </si>
  <si>
    <t>전년도이월금</t>
    <phoneticPr fontId="3" type="noConversion"/>
  </si>
  <si>
    <t>수익금</t>
    <phoneticPr fontId="3" type="noConversion"/>
  </si>
  <si>
    <t>과목</t>
    <phoneticPr fontId="3" type="noConversion"/>
  </si>
  <si>
    <t>관</t>
    <phoneticPr fontId="3" type="noConversion"/>
  </si>
  <si>
    <t>항</t>
    <phoneticPr fontId="3" type="noConversion"/>
  </si>
  <si>
    <t xml:space="preserve"> 증▲감</t>
  </si>
  <si>
    <t>경상보조금</t>
    <phoneticPr fontId="3" type="noConversion"/>
  </si>
  <si>
    <t>후원금</t>
    <phoneticPr fontId="3" type="noConversion"/>
  </si>
  <si>
    <t>전입금</t>
    <phoneticPr fontId="3" type="noConversion"/>
  </si>
  <si>
    <t>수익금</t>
    <phoneticPr fontId="3" type="noConversion"/>
  </si>
  <si>
    <t>보조금</t>
    <phoneticPr fontId="3" type="noConversion"/>
  </si>
  <si>
    <t>과목</t>
    <phoneticPr fontId="3" type="noConversion"/>
  </si>
  <si>
    <t>관</t>
    <phoneticPr fontId="3" type="noConversion"/>
  </si>
  <si>
    <t>항</t>
    <phoneticPr fontId="3" type="noConversion"/>
  </si>
  <si>
    <t>인건비</t>
    <phoneticPr fontId="3" type="noConversion"/>
  </si>
  <si>
    <t>운영비</t>
    <phoneticPr fontId="3" type="noConversion"/>
  </si>
  <si>
    <t>시설비</t>
    <phoneticPr fontId="3" type="noConversion"/>
  </si>
  <si>
    <t>재산조성비</t>
    <phoneticPr fontId="3" type="noConversion"/>
  </si>
  <si>
    <t>사업비</t>
    <phoneticPr fontId="3" type="noConversion"/>
  </si>
  <si>
    <t>예비비</t>
    <phoneticPr fontId="3" type="noConversion"/>
  </si>
  <si>
    <t>이용자 관리</t>
    <phoneticPr fontId="3" type="noConversion"/>
  </si>
  <si>
    <t xml:space="preserve">   3) 예산 과목은 관, 항, 목으로 구분하여 편성한다.</t>
    <phoneticPr fontId="3" type="noConversion"/>
  </si>
  <si>
    <t>=</t>
    <phoneticPr fontId="3" type="noConversion"/>
  </si>
  <si>
    <t>사업비</t>
    <phoneticPr fontId="3" type="noConversion"/>
  </si>
  <si>
    <t>(B)</t>
    <phoneticPr fontId="3" type="noConversion"/>
  </si>
  <si>
    <t>증감</t>
    <phoneticPr fontId="3" type="noConversion"/>
  </si>
  <si>
    <t>(B)-(A)</t>
    <phoneticPr fontId="3" type="noConversion"/>
  </si>
  <si>
    <t>기타후생경비</t>
    <phoneticPr fontId="3" type="noConversion"/>
  </si>
  <si>
    <t>Ｏ야근식대</t>
    <phoneticPr fontId="3" type="noConversion"/>
  </si>
  <si>
    <t>ㅇ건강보험</t>
    <phoneticPr fontId="3" type="noConversion"/>
  </si>
  <si>
    <t>ㅇ장기요양보험</t>
    <phoneticPr fontId="3" type="noConversion"/>
  </si>
  <si>
    <t>ㅇ국민연금</t>
    <phoneticPr fontId="3" type="noConversion"/>
  </si>
  <si>
    <t>ㅇ사회보험</t>
    <phoneticPr fontId="3" type="noConversion"/>
  </si>
  <si>
    <t>ㅇ고용보험</t>
    <phoneticPr fontId="3" type="noConversion"/>
  </si>
  <si>
    <t>ㅇ산재보험</t>
    <phoneticPr fontId="3" type="noConversion"/>
  </si>
  <si>
    <t>기타후생경비</t>
    <phoneticPr fontId="3" type="noConversion"/>
  </si>
  <si>
    <t>-</t>
    <phoneticPr fontId="3" type="noConversion"/>
  </si>
  <si>
    <t>Ｏ야근수당</t>
    <phoneticPr fontId="3" type="noConversion"/>
  </si>
  <si>
    <t>2016년예산</t>
    <phoneticPr fontId="3" type="noConversion"/>
  </si>
  <si>
    <t>(A)</t>
    <phoneticPr fontId="3" type="noConversion"/>
  </si>
  <si>
    <t>회의비</t>
    <phoneticPr fontId="3" type="noConversion"/>
  </si>
  <si>
    <t>Ｏ우편발송및 송금수수료</t>
    <phoneticPr fontId="3" type="noConversion"/>
  </si>
  <si>
    <t>Ｏ차량세차비</t>
    <phoneticPr fontId="3" type="noConversion"/>
  </si>
  <si>
    <t>=</t>
    <phoneticPr fontId="3" type="noConversion"/>
  </si>
  <si>
    <t>Ｏ직원보수교육 및 교육</t>
    <phoneticPr fontId="3" type="noConversion"/>
  </si>
  <si>
    <t>Ｏ직원워크샾</t>
    <phoneticPr fontId="3" type="noConversion"/>
  </si>
  <si>
    <t>Ｏ팩스요금</t>
    <phoneticPr fontId="3" type="noConversion"/>
  </si>
  <si>
    <t>=</t>
    <phoneticPr fontId="3" type="noConversion"/>
  </si>
  <si>
    <t>Ｏ정수기관리비</t>
    <phoneticPr fontId="3" type="noConversion"/>
  </si>
  <si>
    <t>=</t>
  </si>
  <si>
    <t>ㅇ건강보험</t>
    <phoneticPr fontId="3" type="noConversion"/>
  </si>
  <si>
    <t>=</t>
    <phoneticPr fontId="3" type="noConversion"/>
  </si>
  <si>
    <t>ㅇ국민연금</t>
    <phoneticPr fontId="3" type="noConversion"/>
  </si>
  <si>
    <t>ㅇ고용보험</t>
    <phoneticPr fontId="3" type="noConversion"/>
  </si>
  <si>
    <t>ㅇ산재보험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</si>
  <si>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</si>
  <si>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</si>
  <si>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</si>
  <si>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 xml:space="preserve"> 예산</t>
    <phoneticPr fontId="3" type="noConversion"/>
  </si>
  <si>
    <t>업무추진비</t>
    <phoneticPr fontId="3" type="noConversion"/>
  </si>
  <si>
    <t>사업
분류</t>
    <phoneticPr fontId="3" type="noConversion"/>
  </si>
  <si>
    <t>사 업 명</t>
    <phoneticPr fontId="3" type="noConversion"/>
  </si>
  <si>
    <t>세부사업</t>
    <phoneticPr fontId="3" type="noConversion"/>
  </si>
  <si>
    <t>계획</t>
    <rPh sb="0" eb="2">
      <t>계  획</t>
    </rPh>
    <phoneticPr fontId="3" type="noConversion"/>
  </si>
  <si>
    <t>추진
시기</t>
    <phoneticPr fontId="3" type="noConversion"/>
  </si>
  <si>
    <t>사업내용</t>
  </si>
  <si>
    <t>기대효과</t>
  </si>
  <si>
    <t>목표
(건,명)</t>
    <phoneticPr fontId="3" type="noConversion"/>
  </si>
  <si>
    <t>지역
사회
보호
사업</t>
    <phoneticPr fontId="3" type="noConversion"/>
  </si>
  <si>
    <t xml:space="preserve">이용자관리 </t>
    <phoneticPr fontId="3" type="noConversion"/>
  </si>
  <si>
    <t>이용자  관리</t>
    <phoneticPr fontId="3" type="noConversion"/>
  </si>
  <si>
    <t>비예산</t>
    <phoneticPr fontId="3" type="noConversion"/>
  </si>
  <si>
    <t>1월~12월</t>
    <phoneticPr fontId="3" type="noConversion"/>
  </si>
  <si>
    <t>3월~12월</t>
    <phoneticPr fontId="3" type="noConversion"/>
  </si>
  <si>
    <t xml:space="preserve"> - 푸드뱅크 이용자들 중 고령어르신, 결식청소년, 장애로 뱅크 이용이 어려우신 이용자분들의 결식을 예방하고 지역적 자원과 연계를 통해 건강한 생활을 도모하고자한다.</t>
  </si>
  <si>
    <t xml:space="preserve"> - 뱅크 이용이 불편한 이용대상자에게 결식을 예방하고 지역적 자원과 연계를 통해 결식을 예방한다.</t>
  </si>
  <si>
    <t>복지네트워크</t>
    <phoneticPr fontId="3" type="noConversion"/>
  </si>
  <si>
    <t xml:space="preserve"> - 복지네트워크 사업을 통한 운영 및 사업의 역량 강화 
  - 복지네트워크를 통해 지역적 자원을 확보하고 복지사각지역 대상자를 발굴하여 서비스를 제공하고자 함. </t>
    <phoneticPr fontId="3" type="noConversion"/>
  </si>
  <si>
    <t>전문교육사업</t>
    <phoneticPr fontId="3" type="noConversion"/>
  </si>
  <si>
    <t xml:space="preserve"> - 교육을 통한 직원들의 역량을 강화하여 푸드사업의 활성화를 도모</t>
    <phoneticPr fontId="3" type="noConversion"/>
  </si>
  <si>
    <t xml:space="preserve"> - 지역 초중학교와 각 지역단체를 연계하여 쌀 기부를 통해 나눔체험을 하고 어려운 이웃에게 온정을 나누는 사업을 추진한다.</t>
  </si>
  <si>
    <t xml:space="preserve"> - 초, 중 학생들에게 기부경험을 통해 소액기부와 그에 대한 즐거움을 경험함으로써 기부 문화를 이해하고 활성화 시킬수 있다.</t>
  </si>
  <si>
    <t>홍보 사업</t>
    <phoneticPr fontId="3" type="noConversion"/>
  </si>
  <si>
    <t xml:space="preserve"> - 푸드뱅크 소식지를 발간하여 자원봉사자 및 후원자들에게 사업의 취지 및 자원봉사활동에 활성화를 도모하고자 함 
 - 푸드뱅크 홍보활동에 있어 지역주민과 나눔 사업을 전계하고자 현장 홍보활동을 계획하여 1+1의 나눔 활동을 실시함
 - 홈페이지를 통해 푸드뱅크를 홍보하고 활성화를 도모하여 푸드뱅크 사업에 참여를 유도함 </t>
  </si>
  <si>
    <t>오프라인홍보
(캠페인)</t>
    <phoneticPr fontId="3" type="noConversion"/>
  </si>
  <si>
    <t>온라인 홍보</t>
    <phoneticPr fontId="3" type="noConversion"/>
  </si>
  <si>
    <t>12건</t>
    <phoneticPr fontId="3" type="noConversion"/>
  </si>
  <si>
    <t>기탁처관리</t>
    <phoneticPr fontId="3" type="noConversion"/>
  </si>
  <si>
    <t>기탁처개발 및 
관리사업</t>
    <phoneticPr fontId="3" type="noConversion"/>
  </si>
  <si>
    <t xml:space="preserve"> - 시흥시 기탁처 발굴을 통해 물품을 확보 하고 이용대상자들에게 질적서비스를 제공 하고자함
 - 지속적인 감사서신과 푸드뱅크 운영 안내를 통해 지속적인 후원을 할수 있도록 연계하여 관리하고자 함</t>
    <phoneticPr fontId="3" type="noConversion"/>
  </si>
  <si>
    <t>자원봉사자관리</t>
    <phoneticPr fontId="3" type="noConversion"/>
  </si>
  <si>
    <t>자원봉사자 모집</t>
    <phoneticPr fontId="3" type="noConversion"/>
  </si>
  <si>
    <t xml:space="preserve"> - 자원봉사활동에 대한 관심은 높아지고 있으나 그 참여율은 비교적 낮은 편이다.                지역 내 자원봉사 활동 욕구를 충족해 줄 수 있도록 프로그램을 준비하여 자원봉사자의 동기와 욕구, 관심이 무엇인지 파악하여  자원봉사자로 하여금 활동의 보람을 찾도록 이끌어주며 기존 자원봉사자들에게는 좀 더 전문적인 소양을 함양 할 수 있도록 교육하고 관리하며 지속적인 참여를 유도한다.</t>
  </si>
  <si>
    <t xml:space="preserve"> - 자원 봉사자들과의 전문적인 교육을 통해 봉사자들의 리더쉽 향상과 봉사자들의 보람을 느낄 수 있도록 한다.</t>
  </si>
  <si>
    <t>자원봉사자 교육</t>
    <phoneticPr fontId="3" type="noConversion"/>
  </si>
  <si>
    <t>자원봉사자 활동 및 관리</t>
    <phoneticPr fontId="3" type="noConversion"/>
  </si>
  <si>
    <t>조사연구사업</t>
    <phoneticPr fontId="3" type="noConversion"/>
  </si>
  <si>
    <t>이용자 
만족도 조사</t>
    <phoneticPr fontId="3" type="noConversion"/>
  </si>
  <si>
    <t>1건/100명</t>
    <phoneticPr fontId="3" type="noConversion"/>
  </si>
  <si>
    <t>11월~12월</t>
    <phoneticPr fontId="3" type="noConversion"/>
  </si>
  <si>
    <t xml:space="preserve"> - 이용자 만족도 조사를 통한 이용자의 욕구를 파학하여 복지사업에 대한 자료로 활용함</t>
    <phoneticPr fontId="3" type="noConversion"/>
  </si>
  <si>
    <t>배분사업</t>
    <phoneticPr fontId="3" type="noConversion"/>
  </si>
  <si>
    <t>10,800명</t>
    <phoneticPr fontId="3" type="noConversion"/>
  </si>
  <si>
    <t xml:space="preserve"> - 푸드뱅크 기탁물품을 이용자들에게 배분을 통한 물품을 확대한다.</t>
    <phoneticPr fontId="3" type="noConversion"/>
  </si>
  <si>
    <t xml:space="preserve"> - 기탁물품을 이용자들에게 골고루 배분 및 질적 서비스 제공.</t>
    <phoneticPr fontId="3" type="noConversion"/>
  </si>
  <si>
    <t>72건/1,440명</t>
    <phoneticPr fontId="3" type="noConversion"/>
  </si>
  <si>
    <t>2건</t>
    <phoneticPr fontId="3" type="noConversion"/>
  </si>
  <si>
    <t xml:space="preserve"> - 지역내외 복지사업등 네트워크 사업을 통하여 역량을 강화하고 푸드뱅크의 인지도를 향상시킨다</t>
    <phoneticPr fontId="3" type="noConversion"/>
  </si>
  <si>
    <t>3건</t>
    <phoneticPr fontId="3" type="noConversion"/>
  </si>
  <si>
    <t>상반기
하반기</t>
    <phoneticPr fontId="3" type="noConversion"/>
  </si>
  <si>
    <t>12월</t>
    <phoneticPr fontId="3" type="noConversion"/>
  </si>
  <si>
    <t>1건/200명</t>
    <phoneticPr fontId="3" type="noConversion"/>
  </si>
  <si>
    <t>7월</t>
    <phoneticPr fontId="3" type="noConversion"/>
  </si>
  <si>
    <t xml:space="preserve"> - 시흥시 지역내 기부업체 방문 및 푸드사업의 제안서를 가지고 기부사업의 참여를 유도한다.
- 기탁처 간담회를 통한 푸드뱅크 사업을 활성화시킨다. </t>
    <phoneticPr fontId="3" type="noConversion"/>
  </si>
  <si>
    <t>12건/24명</t>
    <phoneticPr fontId="3" type="noConversion"/>
  </si>
  <si>
    <t>1건/30명</t>
    <phoneticPr fontId="3" type="noConversion"/>
  </si>
  <si>
    <t>지역
사회
조직
사업</t>
    <phoneticPr fontId="3" type="noConversion"/>
  </si>
  <si>
    <t>1,693,850원*12월</t>
    <phoneticPr fontId="3" type="noConversion"/>
  </si>
  <si>
    <t>20,326,200원*1명/12</t>
    <phoneticPr fontId="3" type="noConversion"/>
  </si>
  <si>
    <t>20,326,200원*1명*3.06%</t>
    <phoneticPr fontId="3" type="noConversion"/>
  </si>
  <si>
    <t>20,326,200원원*1명*4.5%</t>
    <phoneticPr fontId="3" type="noConversion"/>
  </si>
  <si>
    <t>20,326,200원*1명*0.9%</t>
    <phoneticPr fontId="3" type="noConversion"/>
  </si>
  <si>
    <t>20,326,200원*1명*1.08%</t>
    <phoneticPr fontId="3" type="noConversion"/>
  </si>
  <si>
    <t>20,326,200원*1명*3.06%*6.55%</t>
    <phoneticPr fontId="3" type="noConversion"/>
  </si>
  <si>
    <t>Ｏ톨비/ 교통비</t>
    <phoneticPr fontId="3" type="noConversion"/>
  </si>
  <si>
    <t>Ｏ기타출장여비</t>
    <phoneticPr fontId="3" type="noConversion"/>
  </si>
  <si>
    <t>ㅇ이용자 관리</t>
    <phoneticPr fontId="3" type="noConversion"/>
  </si>
  <si>
    <t>=</t>
    <phoneticPr fontId="3" type="noConversion"/>
  </si>
  <si>
    <t>50,000원*4회</t>
    <phoneticPr fontId="3" type="noConversion"/>
  </si>
  <si>
    <t>Ｏ평가회비</t>
    <phoneticPr fontId="3" type="noConversion"/>
  </si>
  <si>
    <t>Ｏ직책보조비</t>
    <phoneticPr fontId="3" type="noConversion"/>
  </si>
  <si>
    <t>Ｏ지역홍보</t>
    <phoneticPr fontId="3" type="noConversion"/>
  </si>
  <si>
    <t>반환금</t>
    <phoneticPr fontId="3" type="noConversion"/>
  </si>
  <si>
    <t>Ｏ 반환금</t>
    <phoneticPr fontId="3" type="noConversion"/>
  </si>
  <si>
    <t>=</t>
    <phoneticPr fontId="3" type="noConversion"/>
  </si>
  <si>
    <t>ㅇ모금사업</t>
    <phoneticPr fontId="3" type="noConversion"/>
  </si>
  <si>
    <t>=</t>
    <phoneticPr fontId="3" type="noConversion"/>
  </si>
  <si>
    <t>업무추진비</t>
    <phoneticPr fontId="3" type="noConversion"/>
  </si>
  <si>
    <t>예비비</t>
    <phoneticPr fontId="3" type="noConversion"/>
  </si>
  <si>
    <t>반환금</t>
    <phoneticPr fontId="3" type="noConversion"/>
  </si>
  <si>
    <t xml:space="preserve">2016년  예산 대비 </t>
    <phoneticPr fontId="3" type="noConversion"/>
  </si>
  <si>
    <t>지정후원금</t>
    <phoneticPr fontId="3" type="noConversion"/>
  </si>
  <si>
    <t>Ｏ기능보강비</t>
    <phoneticPr fontId="3" type="noConversion"/>
  </si>
  <si>
    <t>영양식지원사업</t>
    <phoneticPr fontId="3" type="noConversion"/>
  </si>
  <si>
    <t>ㅇ영양식구입</t>
    <phoneticPr fontId="3" type="noConversion"/>
  </si>
  <si>
    <t>1회</t>
    <phoneticPr fontId="3" type="noConversion"/>
  </si>
  <si>
    <t>=</t>
    <phoneticPr fontId="3" type="noConversion"/>
  </si>
  <si>
    <t>1년</t>
    <phoneticPr fontId="3" type="noConversion"/>
  </si>
  <si>
    <t>Ｏ 자원봉사자관리비</t>
    <phoneticPr fontId="3" type="noConversion"/>
  </si>
  <si>
    <t>기타보조금(기능보강비)</t>
    <phoneticPr fontId="3" type="noConversion"/>
  </si>
  <si>
    <t>기능보강비</t>
    <phoneticPr fontId="3" type="noConversion"/>
  </si>
  <si>
    <t>지정후원금</t>
    <phoneticPr fontId="3" type="noConversion"/>
  </si>
  <si>
    <t>영양식지원사업</t>
    <phoneticPr fontId="3" type="noConversion"/>
  </si>
  <si>
    <t>기능보강비 2,380,000원</t>
    <phoneticPr fontId="3" type="noConversion"/>
  </si>
  <si>
    <t>영양식지원사업(공동모금회) 5,000,000원</t>
    <phoneticPr fontId="3" type="noConversion"/>
  </si>
  <si>
    <t xml:space="preserve">   2) 직원의 보수는 2016년 사회복지이용시설 종사자 인건비 가이드라인을 기준으로 한다.</t>
    <phoneticPr fontId="3" type="noConversion"/>
  </si>
  <si>
    <t>25,000원 * 12월</t>
    <phoneticPr fontId="3" type="noConversion"/>
  </si>
  <si>
    <t>Ｏ비품구입비</t>
    <phoneticPr fontId="3" type="noConversion"/>
  </si>
  <si>
    <t>Ｏ스티커제작</t>
    <phoneticPr fontId="3" type="noConversion"/>
  </si>
  <si>
    <t>23,000원*12월</t>
    <phoneticPr fontId="3" type="noConversion"/>
  </si>
  <si>
    <t>50,000원*2회</t>
    <phoneticPr fontId="3" type="noConversion"/>
  </si>
  <si>
    <t>110,000원(2대)*2회</t>
    <phoneticPr fontId="3" type="noConversion"/>
  </si>
  <si>
    <t>550,000*12월</t>
    <phoneticPr fontId="3" type="noConversion"/>
  </si>
  <si>
    <t>Ｏ급량비</t>
    <phoneticPr fontId="3" type="noConversion"/>
  </si>
  <si>
    <t>50,000원 * 2회</t>
    <phoneticPr fontId="3" type="noConversion"/>
  </si>
  <si>
    <t>공동모금회지원사업</t>
    <phoneticPr fontId="3" type="noConversion"/>
  </si>
  <si>
    <t>=</t>
    <phoneticPr fontId="3" type="noConversion"/>
  </si>
  <si>
    <t>Ｏ인터넷요금</t>
    <phoneticPr fontId="3" type="noConversion"/>
  </si>
  <si>
    <t>10,000원*6회</t>
    <phoneticPr fontId="3" type="noConversion"/>
  </si>
  <si>
    <t>50,000원*2회</t>
    <phoneticPr fontId="3" type="noConversion"/>
  </si>
  <si>
    <t>=</t>
    <phoneticPr fontId="3" type="noConversion"/>
  </si>
  <si>
    <t>Ｏ사회복지사(1호봉)</t>
    <phoneticPr fontId="3" type="noConversion"/>
  </si>
  <si>
    <t>Ｏ사회복지사(2호봉)</t>
    <phoneticPr fontId="3" type="noConversion"/>
  </si>
  <si>
    <t>1,639,000원*2월</t>
    <phoneticPr fontId="3" type="noConversion"/>
  </si>
  <si>
    <t>1,707,000원*10월</t>
    <phoneticPr fontId="3" type="noConversion"/>
  </si>
  <si>
    <t>=</t>
    <phoneticPr fontId="3" type="noConversion"/>
  </si>
  <si>
    <t>80,000원*12월</t>
    <phoneticPr fontId="3" type="noConversion"/>
  </si>
  <si>
    <t>1,639,000원 * 60%</t>
    <phoneticPr fontId="3" type="noConversion"/>
  </si>
  <si>
    <t>1,707,000원 * 60%</t>
    <phoneticPr fontId="3" type="noConversion"/>
  </si>
  <si>
    <t>23,315,600원/12</t>
    <phoneticPr fontId="3" type="noConversion"/>
  </si>
  <si>
    <t>23,315,600원*3.06%</t>
    <phoneticPr fontId="3" type="noConversion"/>
  </si>
  <si>
    <t>23,315,600원*3.06%*3.275%</t>
    <phoneticPr fontId="3" type="noConversion"/>
  </si>
  <si>
    <t>23,315,600원*4.5%</t>
    <phoneticPr fontId="3" type="noConversion"/>
  </si>
  <si>
    <t>23,315,600원*0.9%</t>
    <phoneticPr fontId="3" type="noConversion"/>
  </si>
  <si>
    <t>23,315,600원*1.06%</t>
    <phoneticPr fontId="3" type="noConversion"/>
  </si>
  <si>
    <t xml:space="preserve">100,000원 * 2회 </t>
    <phoneticPr fontId="3" type="noConversion"/>
  </si>
  <si>
    <t xml:space="preserve"> 50,000원*4회</t>
    <phoneticPr fontId="3" type="noConversion"/>
  </si>
  <si>
    <t>=</t>
    <phoneticPr fontId="3" type="noConversion"/>
  </si>
  <si>
    <t>7,000원*2회*12월</t>
    <phoneticPr fontId="3" type="noConversion"/>
  </si>
  <si>
    <t>300,000원*2대</t>
    <phoneticPr fontId="3" type="noConversion"/>
  </si>
  <si>
    <t>Ｏ포장비닐및용기구입비</t>
    <phoneticPr fontId="3" type="noConversion"/>
  </si>
  <si>
    <t>Ｏ복사기관리비</t>
    <phoneticPr fontId="3" type="noConversion"/>
  </si>
  <si>
    <t>66,000원*2회</t>
    <phoneticPr fontId="3" type="noConversion"/>
  </si>
  <si>
    <t>10,000원*12월</t>
    <phoneticPr fontId="3" type="noConversion"/>
  </si>
  <si>
    <t>50,000원*12월</t>
    <phoneticPr fontId="3" type="noConversion"/>
  </si>
  <si>
    <t>300,000원*12월</t>
    <phoneticPr fontId="3" type="noConversion"/>
  </si>
  <si>
    <t>5,000원*2대*12월</t>
    <phoneticPr fontId="3" type="noConversion"/>
  </si>
  <si>
    <t>56,000원*12월</t>
    <phoneticPr fontId="3" type="noConversion"/>
  </si>
  <si>
    <t>7,000원*4회*2명*12월</t>
    <phoneticPr fontId="3" type="noConversion"/>
  </si>
  <si>
    <t>100,000원 * 12월</t>
    <phoneticPr fontId="3" type="noConversion"/>
  </si>
  <si>
    <t>150,000원*2회</t>
    <phoneticPr fontId="3" type="noConversion"/>
  </si>
  <si>
    <t>100,000원 * 4회</t>
    <phoneticPr fontId="3" type="noConversion"/>
  </si>
  <si>
    <t>자원봉사자나들이  1회</t>
    <phoneticPr fontId="3" type="noConversion"/>
  </si>
  <si>
    <t>1회</t>
    <phoneticPr fontId="3" type="noConversion"/>
  </si>
  <si>
    <t>150,000원*2회</t>
    <phoneticPr fontId="3" type="noConversion"/>
  </si>
  <si>
    <t>Ｏ전화요금</t>
    <phoneticPr fontId="3" type="noConversion"/>
  </si>
  <si>
    <t>우편발송10,000원*12회</t>
    <phoneticPr fontId="3" type="noConversion"/>
  </si>
  <si>
    <t>50,000원*2회</t>
    <phoneticPr fontId="3" type="noConversion"/>
  </si>
  <si>
    <t>50,000원*1회</t>
    <phoneticPr fontId="3" type="noConversion"/>
  </si>
  <si>
    <t>1,000,000원*2대</t>
    <phoneticPr fontId="3" type="noConversion"/>
  </si>
  <si>
    <t>2017년예산</t>
    <phoneticPr fontId="3" type="noConversion"/>
  </si>
  <si>
    <t>사업수익 없음</t>
    <phoneticPr fontId="3" type="noConversion"/>
  </si>
  <si>
    <t>후원금 없음</t>
    <phoneticPr fontId="3" type="noConversion"/>
  </si>
  <si>
    <t>전입금/ 후원금(1,348,731원) 전입금으로 편성</t>
    <phoneticPr fontId="3" type="noConversion"/>
  </si>
  <si>
    <t>이월금 2,885,574원</t>
    <phoneticPr fontId="3" type="noConversion"/>
  </si>
  <si>
    <t>후원금재원 없음</t>
    <phoneticPr fontId="3" type="noConversion"/>
  </si>
  <si>
    <t>2016년 공동모금회 지원</t>
    <phoneticPr fontId="3" type="noConversion"/>
  </si>
  <si>
    <t>이월금포함 1,350,654원</t>
    <phoneticPr fontId="3" type="noConversion"/>
  </si>
  <si>
    <t>( B )</t>
    <phoneticPr fontId="3" type="noConversion"/>
  </si>
  <si>
    <t>( A )</t>
    <phoneticPr fontId="3" type="noConversion"/>
  </si>
  <si>
    <t>2017년도 푸드뱅크  세입·세출 예산서</t>
    <phoneticPr fontId="3" type="noConversion"/>
  </si>
  <si>
    <t xml:space="preserve">2016년 </t>
    <phoneticPr fontId="3" type="noConversion"/>
  </si>
  <si>
    <t>예산(A)</t>
    <phoneticPr fontId="3" type="noConversion"/>
  </si>
  <si>
    <t>2017년</t>
    <phoneticPr fontId="3" type="noConversion"/>
  </si>
  <si>
    <t>예산(B)</t>
    <phoneticPr fontId="3" type="noConversion"/>
  </si>
  <si>
    <t>2017년 시흥정왕푸드뱅크 예산(안) 총칙</t>
    <phoneticPr fontId="3" type="noConversion"/>
  </si>
  <si>
    <t>1. 2017년 시흥정왕푸드뱅크 세입․세출 예산안은 사회복지법인 재무․회계 규칙에 의거 아래와 같이 편성한다.</t>
    <phoneticPr fontId="3" type="noConversion"/>
  </si>
  <si>
    <t>2. 2017년 예산은 2016년 예산 구천팔십오만오천팔백일십사원(\90,855,814)보다 
  일천삼백칠십구만삼천오백팔십육원(\13,793,586 증감 -15.2%) 감소한 칠천칠백육만이천이백이십팔원(\77,062,228)을 편성한다.</t>
    <phoneticPr fontId="3" type="noConversion"/>
  </si>
  <si>
    <t>3. 시흥정왕푸드뱅크 2017년 예산(안)</t>
    <phoneticPr fontId="3" type="noConversion"/>
  </si>
  <si>
    <t>2016년 예산</t>
    <phoneticPr fontId="3" type="noConversion"/>
  </si>
  <si>
    <t>2017년 예산</t>
    <phoneticPr fontId="3" type="noConversion"/>
  </si>
  <si>
    <t>기능보강비 제외</t>
    <phoneticPr fontId="3" type="noConversion"/>
  </si>
  <si>
    <t>후원금없음/ 이월금 1,348,731원 전입금으로 편성</t>
    <phoneticPr fontId="3" type="noConversion"/>
  </si>
  <si>
    <t>수익사업없음/ 이월금 2,885,574원</t>
    <phoneticPr fontId="3" type="noConversion"/>
  </si>
  <si>
    <t>4. 2017년도 세입. 세출 예산(안) 편성은 아래와 같이 본예산을 기준하여 편성한다.</t>
    <phoneticPr fontId="3" type="noConversion"/>
  </si>
  <si>
    <t>수익금/ 전입금</t>
    <phoneticPr fontId="3" type="noConversion"/>
  </si>
  <si>
    <t>시흥정왕푸드뱅크 세입세출예산서</t>
    <phoneticPr fontId="3" type="noConversion"/>
  </si>
  <si>
    <t>2017년</t>
    <phoneticPr fontId="3" type="noConversion"/>
  </si>
  <si>
    <t>2017년 시흥정왕푸드뱅크 사업계획서</t>
    <phoneticPr fontId="3" type="noConversion"/>
  </si>
  <si>
    <t>12건/600명</t>
    <phoneticPr fontId="3" type="noConversion"/>
  </si>
  <si>
    <t xml:space="preserve"> - 푸드뱅크이용자 관리 및 신규이용자 개발을 통해 전문적이고 체계적인 선정관리를 통해 이용대상자의 욕구를 파악하여 대상자들의 질적서비스를 제공하고자함.
 - 잠재이용자에게 안내문을 발송하여 대상자 확보노력 
- 기부식품이 필요한 대상자 명단 요청 및 의뢰등 지자체와 협조하여 신규대상자 발굴에 힘씀.</t>
    <phoneticPr fontId="3" type="noConversion"/>
  </si>
  <si>
    <t xml:space="preserve"> - 푸드뱅크 이용자 관리를 통하여 자원의 효율적인 배분을 이룬다
 - 이용대상자중 생활이 어려운 대상자들을 선정하여 생활의 안정을 도모한다.</t>
    <phoneticPr fontId="3" type="noConversion"/>
  </si>
  <si>
    <t xml:space="preserve"> - 직원 역량 강화를 위한 교육참여 
 - 상하반기 사업평가
 - 직원워크샾 </t>
    <phoneticPr fontId="3" type="noConversion"/>
  </si>
  <si>
    <t>모금사업</t>
    <phoneticPr fontId="3" type="noConversion"/>
  </si>
  <si>
    <t>수시</t>
    <phoneticPr fontId="3" type="noConversion"/>
  </si>
  <si>
    <t xml:space="preserve">  - 푸드뱅크 소식 및 후원내역 등 홍보와 안내를 통해 푸드뱅크의 역할과 활동등의 내용을 후원자 및 자원봉사자, 일반인들에게 홍보할 수있도록 하며, 푸드뱅크 사업에 참여 할수 있도록 계획한다.</t>
    <phoneticPr fontId="3" type="noConversion"/>
  </si>
  <si>
    <t>6건</t>
    <phoneticPr fontId="3" type="noConversion"/>
  </si>
  <si>
    <t>소식지 발간</t>
    <phoneticPr fontId="3" type="noConversion"/>
  </si>
  <si>
    <t>수시</t>
    <phoneticPr fontId="3" type="noConversion"/>
  </si>
  <si>
    <t>20,000원*10회</t>
    <phoneticPr fontId="3" type="noConversion"/>
  </si>
  <si>
    <t>10건</t>
    <phoneticPr fontId="3" type="noConversion"/>
  </si>
  <si>
    <t>4월</t>
    <phoneticPr fontId="3" type="noConversion"/>
  </si>
  <si>
    <t>12건/120명</t>
    <phoneticPr fontId="3" type="noConversion"/>
  </si>
  <si>
    <t>기부
식품
제공</t>
    <phoneticPr fontId="3" type="noConversion"/>
  </si>
  <si>
    <t xml:space="preserve"> - 이용자들의 욕구를 파악하여 이용자들의 맞는 서비스를 제공하고 푸드뱅크에 대한 사업 활성화의 도움이 되고자함</t>
    <phoneticPr fontId="3" type="noConversion"/>
  </si>
  <si>
    <t>지역
사회
조직
사업</t>
    <phoneticPr fontId="3" type="noConversion"/>
  </si>
  <si>
    <t>2. 세입결산 각목명세서</t>
    <phoneticPr fontId="3" type="noConversion"/>
  </si>
  <si>
    <t>3. 세출결산각목명세서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</si>
</sst>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;&quot;▲&quot;#,##0"/>
    <numFmt numFmtId="177" formatCode="0.0%"/>
  </numFmts>
  <fonts count="3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엑스포"/>
      <family val="1"/>
      <charset val="129"/>
    </font>
    <font>
      <b/>
      <sz val="18"/>
      <color indexed="8"/>
      <name val="휴먼엑스포"/>
      <family val="1"/>
      <charset val="129"/>
    </font>
    <font>
      <b/>
      <sz val="14"/>
      <color indexed="8"/>
      <name val="휴먼엑스포"/>
      <family val="1"/>
      <charset val="129"/>
    </font>
    <font>
      <b/>
      <sz val="12"/>
      <name val="휴먼엑스포"/>
      <family val="1"/>
      <charset val="129"/>
    </font>
    <font>
      <b/>
      <sz val="12"/>
      <color indexed="8"/>
      <name val="휴먼엑스포"/>
      <family val="1"/>
      <charset val="129"/>
    </font>
    <font>
      <sz val="14"/>
      <name val="MD아롱체"/>
      <family val="1"/>
      <charset val="129"/>
    </font>
    <font>
      <sz val="24"/>
      <name val="HY헤드라인M"/>
      <family val="1"/>
      <charset val="129"/>
    </font>
    <font>
      <sz val="24"/>
      <name val="휴먼엑스포"/>
      <family val="1"/>
      <charset val="129"/>
    </font>
    <font>
      <sz val="23"/>
      <name val="휴먼엑스포"/>
      <family val="1"/>
      <charset val="129"/>
    </font>
    <font>
      <b/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8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15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9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8"/>
      </right>
      <top style="hair">
        <color indexed="8"/>
      </top>
      <bottom style="hair">
        <color indexed="64"/>
      </bottom>
      <diagonal/>
    </border>
    <border>
      <left/>
      <right style="hair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</borders>
  <cellStyleXfs count="11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478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41" fontId="15" fillId="0" borderId="1" xfId="0" applyNumberFormat="1" applyFont="1" applyBorder="1" applyAlignment="1">
      <alignment vertical="center"/>
    </xf>
    <xf numFmtId="41" fontId="15" fillId="0" borderId="1" xfId="1" applyFont="1" applyBorder="1" applyAlignment="1">
      <alignment vertical="center"/>
    </xf>
    <xf numFmtId="41" fontId="15" fillId="0" borderId="3" xfId="1" applyNumberFormat="1" applyFont="1" applyBorder="1" applyAlignment="1">
      <alignment vertical="center"/>
    </xf>
    <xf numFmtId="41" fontId="15" fillId="0" borderId="5" xfId="1" applyNumberFormat="1" applyFont="1" applyBorder="1" applyAlignment="1">
      <alignment vertical="center"/>
    </xf>
    <xf numFmtId="41" fontId="15" fillId="0" borderId="5" xfId="1" applyFont="1" applyBorder="1" applyAlignment="1">
      <alignment vertical="center"/>
    </xf>
    <xf numFmtId="41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41" fontId="15" fillId="0" borderId="0" xfId="0" applyNumberFormat="1" applyFont="1" applyAlignment="1">
      <alignment horizontal="right" vertical="center"/>
    </xf>
    <xf numFmtId="41" fontId="15" fillId="0" borderId="1" xfId="1" applyNumberFormat="1" applyFont="1" applyBorder="1" applyAlignment="1">
      <alignment vertical="center"/>
    </xf>
    <xf numFmtId="41" fontId="15" fillId="0" borderId="3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0" xfId="2" applyBorder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0" fontId="2" fillId="0" borderId="0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41" fontId="17" fillId="0" borderId="1" xfId="0" applyNumberFormat="1" applyFont="1" applyBorder="1" applyAlignment="1">
      <alignment vertical="center"/>
    </xf>
    <xf numFmtId="41" fontId="15" fillId="3" borderId="1" xfId="1" applyNumberFormat="1" applyFont="1" applyFill="1" applyBorder="1" applyAlignment="1">
      <alignment vertical="center"/>
    </xf>
    <xf numFmtId="41" fontId="15" fillId="4" borderId="1" xfId="0" applyNumberFormat="1" applyFont="1" applyFill="1" applyBorder="1" applyAlignment="1">
      <alignment vertical="center"/>
    </xf>
    <xf numFmtId="41" fontId="15" fillId="4" borderId="1" xfId="1" applyFont="1" applyFill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17" fillId="4" borderId="1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41" fontId="15" fillId="0" borderId="3" xfId="1" applyFont="1" applyBorder="1" applyAlignment="1">
      <alignment vertical="center"/>
    </xf>
    <xf numFmtId="41" fontId="15" fillId="0" borderId="0" xfId="0" applyNumberFormat="1" applyFont="1" applyAlignment="1">
      <alignment vertical="center"/>
    </xf>
    <xf numFmtId="0" fontId="15" fillId="0" borderId="2" xfId="0" applyFont="1" applyBorder="1" applyAlignment="1">
      <alignment vertical="center" wrapText="1"/>
    </xf>
    <xf numFmtId="41" fontId="15" fillId="0" borderId="2" xfId="0" applyNumberFormat="1" applyFont="1" applyBorder="1" applyAlignment="1">
      <alignment vertical="center"/>
    </xf>
    <xf numFmtId="41" fontId="14" fillId="0" borderId="0" xfId="0" applyNumberFormat="1" applyFont="1" applyAlignment="1">
      <alignment vertical="center"/>
    </xf>
    <xf numFmtId="0" fontId="21" fillId="0" borderId="0" xfId="3" applyFont="1" applyAlignment="1">
      <alignment vertical="center"/>
    </xf>
    <xf numFmtId="0" fontId="0" fillId="0" borderId="0" xfId="3" applyFont="1">
      <alignment vertical="center"/>
    </xf>
    <xf numFmtId="0" fontId="0" fillId="0" borderId="0" xfId="3" applyFont="1" applyAlignment="1">
      <alignment horizontal="center" vertical="center"/>
    </xf>
    <xf numFmtId="0" fontId="22" fillId="0" borderId="0" xfId="3" applyFont="1" applyAlignment="1">
      <alignment vertical="center"/>
    </xf>
    <xf numFmtId="0" fontId="23" fillId="0" borderId="0" xfId="3" applyFont="1">
      <alignment vertical="center"/>
    </xf>
    <xf numFmtId="0" fontId="23" fillId="0" borderId="0" xfId="3" applyFont="1" applyAlignment="1">
      <alignment horizontal="center" vertical="center"/>
    </xf>
    <xf numFmtId="0" fontId="22" fillId="0" borderId="0" xfId="3" applyFont="1" applyAlignment="1">
      <alignment vertical="center" wrapText="1"/>
    </xf>
    <xf numFmtId="41" fontId="15" fillId="0" borderId="5" xfId="0" applyNumberFormat="1" applyFont="1" applyBorder="1" applyAlignment="1">
      <alignment vertical="center"/>
    </xf>
    <xf numFmtId="41" fontId="15" fillId="4" borderId="1" xfId="1" applyNumberFormat="1" applyFont="1" applyFill="1" applyBorder="1" applyAlignment="1">
      <alignment vertical="center"/>
    </xf>
    <xf numFmtId="41" fontId="15" fillId="4" borderId="2" xfId="0" applyNumberFormat="1" applyFont="1" applyFill="1" applyBorder="1" applyAlignment="1">
      <alignment vertical="center"/>
    </xf>
    <xf numFmtId="0" fontId="22" fillId="0" borderId="0" xfId="3" applyFont="1" applyAlignment="1">
      <alignment horizontal="right" vertical="center"/>
    </xf>
    <xf numFmtId="0" fontId="13" fillId="0" borderId="8" xfId="3" applyFont="1" applyBorder="1" applyAlignment="1">
      <alignment horizontal="center" vertical="center" wrapText="1"/>
    </xf>
    <xf numFmtId="3" fontId="13" fillId="0" borderId="6" xfId="3" applyNumberFormat="1" applyFont="1" applyBorder="1" applyAlignment="1">
      <alignment horizontal="right" vertical="center" wrapText="1"/>
    </xf>
    <xf numFmtId="9" fontId="13" fillId="0" borderId="7" xfId="3" applyNumberFormat="1" applyFont="1" applyBorder="1" applyAlignment="1">
      <alignment horizontal="right" vertical="center" wrapText="1"/>
    </xf>
    <xf numFmtId="41" fontId="26" fillId="0" borderId="6" xfId="4" applyFont="1" applyBorder="1">
      <alignment vertical="center"/>
    </xf>
    <xf numFmtId="0" fontId="28" fillId="0" borderId="0" xfId="3" applyFont="1">
      <alignment vertical="center"/>
    </xf>
    <xf numFmtId="0" fontId="28" fillId="0" borderId="0" xfId="3" applyFont="1" applyAlignment="1">
      <alignment vertical="center"/>
    </xf>
    <xf numFmtId="0" fontId="0" fillId="0" borderId="0" xfId="3" applyFont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176" fontId="13" fillId="0" borderId="6" xfId="3" applyNumberFormat="1" applyFont="1" applyBorder="1" applyAlignment="1">
      <alignment horizontal="right" vertical="center" wrapText="1"/>
    </xf>
    <xf numFmtId="41" fontId="15" fillId="5" borderId="1" xfId="1" applyNumberFormat="1" applyFont="1" applyFill="1" applyBorder="1" applyAlignment="1">
      <alignment vertical="center"/>
    </xf>
    <xf numFmtId="41" fontId="15" fillId="5" borderId="2" xfId="0" applyNumberFormat="1" applyFont="1" applyFill="1" applyBorder="1" applyAlignment="1">
      <alignment vertical="center"/>
    </xf>
    <xf numFmtId="41" fontId="17" fillId="5" borderId="1" xfId="1" applyNumberFormat="1" applyFont="1" applyFill="1" applyBorder="1" applyAlignment="1">
      <alignment vertical="center"/>
    </xf>
    <xf numFmtId="0" fontId="15" fillId="0" borderId="2" xfId="0" applyFont="1" applyBorder="1" applyAlignment="1">
      <alignment vertical="center" shrinkToFit="1"/>
    </xf>
    <xf numFmtId="0" fontId="15" fillId="0" borderId="9" xfId="0" applyFont="1" applyBorder="1" applyAlignment="1">
      <alignment horizontal="center" vertical="center"/>
    </xf>
    <xf numFmtId="0" fontId="0" fillId="0" borderId="0" xfId="0"/>
    <xf numFmtId="0" fontId="13" fillId="0" borderId="10" xfId="3" applyFont="1" applyBorder="1" applyAlignment="1">
      <alignment horizontal="center" vertical="center" wrapText="1"/>
    </xf>
    <xf numFmtId="0" fontId="13" fillId="0" borderId="11" xfId="3" applyFont="1" applyBorder="1" applyAlignment="1">
      <alignment horizontal="center" vertical="center" wrapText="1"/>
    </xf>
    <xf numFmtId="0" fontId="13" fillId="0" borderId="17" xfId="3" applyFont="1" applyBorder="1" applyAlignment="1">
      <alignment horizontal="center" vertical="center" wrapText="1"/>
    </xf>
    <xf numFmtId="0" fontId="25" fillId="0" borderId="19" xfId="3" applyFont="1" applyBorder="1" applyAlignment="1">
      <alignment horizontal="left" vertical="center"/>
    </xf>
    <xf numFmtId="0" fontId="13" fillId="0" borderId="20" xfId="3" applyFont="1" applyBorder="1" applyAlignment="1">
      <alignment horizontal="center" vertical="center" wrapText="1"/>
    </xf>
    <xf numFmtId="0" fontId="25" fillId="0" borderId="19" xfId="3" applyFont="1" applyBorder="1" applyAlignment="1">
      <alignment horizontal="left" vertical="center" wrapText="1"/>
    </xf>
    <xf numFmtId="0" fontId="13" fillId="0" borderId="21" xfId="3" applyFont="1" applyBorder="1" applyAlignment="1">
      <alignment horizontal="center" vertical="center" wrapText="1"/>
    </xf>
    <xf numFmtId="0" fontId="13" fillId="0" borderId="22" xfId="3" applyFont="1" applyBorder="1" applyAlignment="1">
      <alignment horizontal="center" vertical="center" wrapText="1"/>
    </xf>
    <xf numFmtId="41" fontId="13" fillId="0" borderId="23" xfId="4" applyFont="1" applyBorder="1" applyAlignment="1">
      <alignment horizontal="center" vertical="center" wrapText="1"/>
    </xf>
    <xf numFmtId="176" fontId="13" fillId="0" borderId="23" xfId="3" applyNumberFormat="1" applyFont="1" applyBorder="1" applyAlignment="1">
      <alignment horizontal="right" vertical="center" wrapText="1"/>
    </xf>
    <xf numFmtId="0" fontId="13" fillId="0" borderId="24" xfId="3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7" fillId="0" borderId="19" xfId="3" applyFont="1" applyBorder="1" applyAlignment="1">
      <alignment horizontal="left" vertical="center" wrapText="1"/>
    </xf>
    <xf numFmtId="177" fontId="13" fillId="0" borderId="23" xfId="3" applyNumberFormat="1" applyFont="1" applyBorder="1" applyAlignment="1">
      <alignment horizontal="right" vertical="center" wrapText="1"/>
    </xf>
    <xf numFmtId="0" fontId="14" fillId="0" borderId="0" xfId="0" applyFont="1" applyBorder="1" applyAlignment="1">
      <alignment vertical="center"/>
    </xf>
    <xf numFmtId="0" fontId="16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/>
    </xf>
    <xf numFmtId="3" fontId="15" fillId="0" borderId="5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 shrinkToFit="1"/>
    </xf>
    <xf numFmtId="0" fontId="15" fillId="0" borderId="9" xfId="0" applyFont="1" applyBorder="1" applyAlignment="1">
      <alignment horizontal="center" vertical="center" wrapText="1"/>
    </xf>
    <xf numFmtId="41" fontId="15" fillId="0" borderId="0" xfId="0" applyNumberFormat="1" applyFont="1" applyBorder="1" applyAlignment="1">
      <alignment horizontal="right" vertical="center" shrinkToFit="1"/>
    </xf>
    <xf numFmtId="41" fontId="15" fillId="0" borderId="9" xfId="0" applyNumberFormat="1" applyFont="1" applyBorder="1" applyAlignment="1">
      <alignment horizontal="right" vertical="center" shrinkToFit="1"/>
    </xf>
    <xf numFmtId="0" fontId="15" fillId="0" borderId="30" xfId="0" applyFont="1" applyBorder="1" applyAlignment="1">
      <alignment vertical="center" shrinkToFit="1"/>
    </xf>
    <xf numFmtId="41" fontId="15" fillId="0" borderId="1" xfId="1" applyNumberFormat="1" applyFont="1" applyBorder="1" applyAlignment="1">
      <alignment vertical="center" shrinkToFit="1"/>
    </xf>
    <xf numFmtId="41" fontId="15" fillId="5" borderId="1" xfId="1" applyNumberFormat="1" applyFont="1" applyFill="1" applyBorder="1" applyAlignment="1">
      <alignment vertical="center" shrinkToFit="1"/>
    </xf>
    <xf numFmtId="41" fontId="15" fillId="4" borderId="1" xfId="1" applyNumberFormat="1" applyFont="1" applyFill="1" applyBorder="1" applyAlignment="1">
      <alignment vertical="center" shrinkToFit="1"/>
    </xf>
    <xf numFmtId="41" fontId="15" fillId="4" borderId="2" xfId="1" applyNumberFormat="1" applyFont="1" applyFill="1" applyBorder="1" applyAlignment="1">
      <alignment vertical="center" shrinkToFit="1"/>
    </xf>
    <xf numFmtId="41" fontId="15" fillId="4" borderId="2" xfId="1" applyFont="1" applyFill="1" applyBorder="1" applyAlignment="1">
      <alignment vertical="center" shrinkToFit="1"/>
    </xf>
    <xf numFmtId="41" fontId="15" fillId="0" borderId="2" xfId="1" applyFont="1" applyBorder="1" applyAlignment="1">
      <alignment vertical="center" shrinkToFit="1"/>
    </xf>
    <xf numFmtId="41" fontId="15" fillId="0" borderId="30" xfId="1" applyFont="1" applyBorder="1" applyAlignment="1">
      <alignment vertical="center" shrinkToFit="1"/>
    </xf>
    <xf numFmtId="41" fontId="15" fillId="3" borderId="1" xfId="1" applyNumberFormat="1" applyFont="1" applyFill="1" applyBorder="1" applyAlignment="1">
      <alignment vertical="center" shrinkToFit="1"/>
    </xf>
    <xf numFmtId="0" fontId="15" fillId="0" borderId="5" xfId="0" applyFont="1" applyBorder="1" applyAlignment="1">
      <alignment vertical="center" shrinkToFit="1"/>
    </xf>
    <xf numFmtId="41" fontId="15" fillId="0" borderId="1" xfId="1" applyFont="1" applyBorder="1" applyAlignment="1">
      <alignment horizontal="center" vertical="center" shrinkToFit="1"/>
    </xf>
    <xf numFmtId="41" fontId="15" fillId="0" borderId="5" xfId="1" applyFont="1" applyBorder="1" applyAlignment="1">
      <alignment vertical="center" shrinkToFit="1"/>
    </xf>
    <xf numFmtId="41" fontId="15" fillId="0" borderId="1" xfId="1" applyFont="1" applyBorder="1" applyAlignment="1">
      <alignment vertical="center" shrinkToFit="1"/>
    </xf>
    <xf numFmtId="41" fontId="15" fillId="5" borderId="2" xfId="1" applyFont="1" applyFill="1" applyBorder="1" applyAlignment="1">
      <alignment vertical="center" shrinkToFit="1"/>
    </xf>
    <xf numFmtId="41" fontId="15" fillId="0" borderId="3" xfId="1" applyFont="1" applyBorder="1" applyAlignment="1">
      <alignment vertical="center" shrinkToFit="1"/>
    </xf>
    <xf numFmtId="41" fontId="17" fillId="5" borderId="1" xfId="1" applyNumberFormat="1" applyFont="1" applyFill="1" applyBorder="1" applyAlignment="1">
      <alignment vertical="center" shrinkToFit="1"/>
    </xf>
    <xf numFmtId="41" fontId="17" fillId="5" borderId="2" xfId="1" applyNumberFormat="1" applyFont="1" applyFill="1" applyBorder="1" applyAlignment="1">
      <alignment vertical="center" shrinkToFit="1"/>
    </xf>
    <xf numFmtId="41" fontId="17" fillId="5" borderId="2" xfId="1" applyFont="1" applyFill="1" applyBorder="1" applyAlignment="1">
      <alignment vertical="center" shrinkToFit="1"/>
    </xf>
    <xf numFmtId="0" fontId="15" fillId="0" borderId="3" xfId="0" applyFont="1" applyBorder="1" applyAlignment="1">
      <alignment vertical="center" shrinkToFit="1"/>
    </xf>
    <xf numFmtId="41" fontId="15" fillId="0" borderId="2" xfId="0" applyNumberFormat="1" applyFont="1" applyBorder="1" applyAlignment="1">
      <alignment vertical="center" shrinkToFit="1"/>
    </xf>
    <xf numFmtId="41" fontId="15" fillId="0" borderId="2" xfId="1" applyNumberFormat="1" applyFont="1" applyBorder="1" applyAlignment="1">
      <alignment vertical="center" shrinkToFit="1"/>
    </xf>
    <xf numFmtId="41" fontId="15" fillId="0" borderId="2" xfId="1" applyFont="1" applyFill="1" applyBorder="1" applyAlignment="1">
      <alignment vertical="center" shrinkToFit="1"/>
    </xf>
    <xf numFmtId="0" fontId="15" fillId="3" borderId="2" xfId="0" applyFont="1" applyFill="1" applyBorder="1" applyAlignment="1">
      <alignment vertical="center" shrinkToFit="1"/>
    </xf>
    <xf numFmtId="0" fontId="15" fillId="4" borderId="2" xfId="0" applyFont="1" applyFill="1" applyBorder="1" applyAlignment="1">
      <alignment vertical="center" shrinkToFit="1"/>
    </xf>
    <xf numFmtId="41" fontId="15" fillId="5" borderId="2" xfId="0" applyNumberFormat="1" applyFont="1" applyFill="1" applyBorder="1" applyAlignment="1">
      <alignment vertical="center" shrinkToFit="1"/>
    </xf>
    <xf numFmtId="41" fontId="15" fillId="3" borderId="2" xfId="0" applyNumberFormat="1" applyFont="1" applyFill="1" applyBorder="1" applyAlignment="1">
      <alignment vertical="center" shrinkToFit="1"/>
    </xf>
    <xf numFmtId="0" fontId="15" fillId="0" borderId="0" xfId="0" applyFont="1" applyBorder="1" applyAlignment="1">
      <alignment horizontal="right" vertical="center" shrinkToFit="1"/>
    </xf>
    <xf numFmtId="0" fontId="15" fillId="0" borderId="0" xfId="0" applyNumberFormat="1" applyFont="1" applyBorder="1" applyAlignment="1">
      <alignment horizontal="right" vertical="center" shrinkToFit="1"/>
    </xf>
    <xf numFmtId="41" fontId="15" fillId="3" borderId="5" xfId="1" applyNumberFormat="1" applyFont="1" applyFill="1" applyBorder="1" applyAlignment="1">
      <alignment vertical="center"/>
    </xf>
    <xf numFmtId="41" fontId="15" fillId="3" borderId="5" xfId="1" applyNumberFormat="1" applyFont="1" applyFill="1" applyBorder="1" applyAlignment="1">
      <alignment vertical="center" shrinkToFit="1"/>
    </xf>
    <xf numFmtId="41" fontId="15" fillId="3" borderId="30" xfId="1" applyFont="1" applyFill="1" applyBorder="1" applyAlignment="1">
      <alignment vertical="center" shrinkToFit="1"/>
    </xf>
    <xf numFmtId="0" fontId="15" fillId="3" borderId="30" xfId="0" applyFont="1" applyFill="1" applyBorder="1" applyAlignment="1">
      <alignment vertical="center" shrinkToFit="1"/>
    </xf>
    <xf numFmtId="41" fontId="15" fillId="3" borderId="9" xfId="0" applyNumberFormat="1" applyFont="1" applyFill="1" applyBorder="1" applyAlignment="1">
      <alignment horizontal="right" vertical="center" shrinkToFit="1"/>
    </xf>
    <xf numFmtId="0" fontId="15" fillId="3" borderId="9" xfId="0" applyFont="1" applyFill="1" applyBorder="1" applyAlignment="1">
      <alignment horizontal="center" vertical="center"/>
    </xf>
    <xf numFmtId="0" fontId="15" fillId="0" borderId="30" xfId="0" applyFont="1" applyBorder="1" applyAlignment="1">
      <alignment horizontal="left" vertical="center" shrinkToFit="1"/>
    </xf>
    <xf numFmtId="0" fontId="4" fillId="0" borderId="0" xfId="0" applyFont="1" applyAlignment="1">
      <alignment vertical="center" shrinkToFit="1"/>
    </xf>
    <xf numFmtId="0" fontId="14" fillId="0" borderId="0" xfId="0" applyFont="1" applyAlignment="1">
      <alignment vertical="center" shrinkToFit="1"/>
    </xf>
    <xf numFmtId="0" fontId="13" fillId="0" borderId="14" xfId="3" applyFont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wrapText="1"/>
    </xf>
    <xf numFmtId="41" fontId="15" fillId="0" borderId="31" xfId="0" applyNumberFormat="1" applyFont="1" applyBorder="1" applyAlignment="1">
      <alignment horizontal="right" vertical="center" wrapText="1"/>
    </xf>
    <xf numFmtId="0" fontId="15" fillId="0" borderId="31" xfId="0" applyFont="1" applyBorder="1" applyAlignment="1">
      <alignment horizontal="center" vertical="center" wrapText="1"/>
    </xf>
    <xf numFmtId="0" fontId="18" fillId="0" borderId="30" xfId="0" applyFont="1" applyBorder="1" applyAlignment="1">
      <alignment vertical="center"/>
    </xf>
    <xf numFmtId="0" fontId="15" fillId="0" borderId="9" xfId="0" applyNumberFormat="1" applyFont="1" applyBorder="1" applyAlignment="1">
      <alignment horizontal="right" vertical="center" shrinkToFit="1"/>
    </xf>
    <xf numFmtId="41" fontId="15" fillId="5" borderId="31" xfId="0" applyNumberFormat="1" applyFont="1" applyFill="1" applyBorder="1" applyAlignment="1">
      <alignment horizontal="right" vertical="center" shrinkToFit="1"/>
    </xf>
    <xf numFmtId="0" fontId="13" fillId="0" borderId="8" xfId="3" applyFont="1" applyBorder="1" applyAlignment="1">
      <alignment horizontal="center" vertical="center" wrapText="1"/>
    </xf>
    <xf numFmtId="0" fontId="0" fillId="0" borderId="0" xfId="0"/>
    <xf numFmtId="0" fontId="15" fillId="2" borderId="33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/>
    </xf>
    <xf numFmtId="0" fontId="16" fillId="0" borderId="32" xfId="0" applyFont="1" applyBorder="1" applyAlignment="1">
      <alignment vertical="center" wrapText="1"/>
    </xf>
    <xf numFmtId="41" fontId="16" fillId="0" borderId="35" xfId="0" applyNumberFormat="1" applyFont="1" applyBorder="1" applyAlignment="1">
      <alignment vertical="center" wrapText="1"/>
    </xf>
    <xf numFmtId="0" fontId="16" fillId="0" borderId="36" xfId="0" applyFont="1" applyBorder="1" applyAlignment="1">
      <alignment vertical="center" wrapText="1"/>
    </xf>
    <xf numFmtId="41" fontId="16" fillId="0" borderId="36" xfId="0" applyNumberFormat="1" applyFont="1" applyBorder="1" applyAlignment="1">
      <alignment vertical="center" wrapText="1"/>
    </xf>
    <xf numFmtId="0" fontId="14" fillId="0" borderId="35" xfId="0" applyFont="1" applyBorder="1" applyAlignment="1">
      <alignment vertical="center"/>
    </xf>
    <xf numFmtId="41" fontId="19" fillId="4" borderId="35" xfId="0" applyNumberFormat="1" applyFont="1" applyFill="1" applyBorder="1" applyAlignment="1">
      <alignment vertical="center" wrapText="1"/>
    </xf>
    <xf numFmtId="0" fontId="30" fillId="0" borderId="0" xfId="0" applyFont="1"/>
    <xf numFmtId="0" fontId="31" fillId="0" borderId="0" xfId="0" applyFont="1"/>
    <xf numFmtId="49" fontId="31" fillId="0" borderId="0" xfId="0" applyNumberFormat="1" applyFont="1"/>
    <xf numFmtId="0" fontId="0" fillId="0" borderId="0" xfId="0" applyAlignment="1">
      <alignment horizontal="center" vertical="center"/>
    </xf>
    <xf numFmtId="49" fontId="13" fillId="6" borderId="6" xfId="0" applyNumberFormat="1" applyFont="1" applyFill="1" applyBorder="1" applyAlignment="1">
      <alignment horizontal="center" vertical="center" wrapText="1"/>
    </xf>
    <xf numFmtId="49" fontId="32" fillId="0" borderId="6" xfId="0" applyNumberFormat="1" applyFont="1" applyBorder="1" applyAlignment="1">
      <alignment horizontal="center" vertical="center" wrapText="1"/>
    </xf>
    <xf numFmtId="41" fontId="32" fillId="0" borderId="6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6" xfId="0" applyNumberFormat="1" applyFont="1" applyBorder="1" applyAlignment="1">
      <alignment vertical="center" wrapText="1"/>
    </xf>
    <xf numFmtId="41" fontId="32" fillId="0" borderId="6" xfId="0" applyNumberFormat="1" applyFont="1" applyFill="1" applyBorder="1" applyAlignment="1">
      <alignment horizontal="center" vertical="center" wrapText="1"/>
    </xf>
    <xf numFmtId="0" fontId="33" fillId="0" borderId="6" xfId="0" applyFont="1" applyBorder="1" applyAlignment="1">
      <alignment vertical="center" wrapText="1"/>
    </xf>
    <xf numFmtId="0" fontId="33" fillId="0" borderId="39" xfId="0" applyFont="1" applyBorder="1" applyAlignment="1">
      <alignment horizontal="left" vertical="center" wrapText="1"/>
    </xf>
    <xf numFmtId="41" fontId="32" fillId="0" borderId="6" xfId="1" applyNumberFormat="1" applyFont="1" applyFill="1" applyBorder="1" applyAlignment="1">
      <alignment vertical="center" wrapText="1"/>
    </xf>
    <xf numFmtId="41" fontId="32" fillId="0" borderId="6" xfId="1" applyNumberFormat="1" applyFont="1" applyFill="1" applyBorder="1" applyAlignment="1">
      <alignment horizontal="center" vertical="center" wrapText="1"/>
    </xf>
    <xf numFmtId="41" fontId="32" fillId="0" borderId="6" xfId="1" applyNumberFormat="1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49" fontId="0" fillId="0" borderId="0" xfId="0" applyNumberFormat="1"/>
    <xf numFmtId="41" fontId="32" fillId="0" borderId="0" xfId="1" applyNumberFormat="1" applyFont="1" applyFill="1" applyBorder="1" applyAlignment="1">
      <alignment horizontal="center" vertical="center" wrapText="1"/>
    </xf>
    <xf numFmtId="41" fontId="3" fillId="0" borderId="0" xfId="0" applyNumberFormat="1" applyFont="1"/>
    <xf numFmtId="0" fontId="15" fillId="0" borderId="46" xfId="0" applyFont="1" applyBorder="1" applyAlignment="1">
      <alignment vertical="center" shrinkToFit="1"/>
    </xf>
    <xf numFmtId="0" fontId="15" fillId="0" borderId="46" xfId="0" applyFont="1" applyBorder="1" applyAlignment="1">
      <alignment horizontal="left" vertical="center" shrinkToFit="1"/>
    </xf>
    <xf numFmtId="0" fontId="15" fillId="0" borderId="47" xfId="0" applyNumberFormat="1" applyFont="1" applyBorder="1" applyAlignment="1">
      <alignment horizontal="right" vertical="center" shrinkToFit="1"/>
    </xf>
    <xf numFmtId="41" fontId="15" fillId="0" borderId="47" xfId="0" applyNumberFormat="1" applyFont="1" applyBorder="1" applyAlignment="1">
      <alignment horizontal="center" vertical="center"/>
    </xf>
    <xf numFmtId="41" fontId="15" fillId="0" borderId="48" xfId="1" applyFont="1" applyBorder="1" applyAlignment="1">
      <alignment vertical="center" shrinkToFit="1"/>
    </xf>
    <xf numFmtId="41" fontId="15" fillId="0" borderId="46" xfId="1" applyFont="1" applyBorder="1" applyAlignment="1">
      <alignment vertical="center" shrinkToFit="1"/>
    </xf>
    <xf numFmtId="41" fontId="17" fillId="0" borderId="2" xfId="1" applyFont="1" applyBorder="1" applyAlignment="1">
      <alignment vertical="center" shrinkToFit="1"/>
    </xf>
    <xf numFmtId="176" fontId="15" fillId="0" borderId="1" xfId="1" applyNumberFormat="1" applyFont="1" applyBorder="1" applyAlignment="1">
      <alignment vertical="center"/>
    </xf>
    <xf numFmtId="176" fontId="15" fillId="4" borderId="1" xfId="1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176" fontId="19" fillId="4" borderId="35" xfId="1" applyNumberFormat="1" applyFont="1" applyFill="1" applyBorder="1" applyAlignment="1">
      <alignment vertical="center" wrapText="1"/>
    </xf>
    <xf numFmtId="177" fontId="19" fillId="4" borderId="35" xfId="0" applyNumberFormat="1" applyFont="1" applyFill="1" applyBorder="1" applyAlignment="1">
      <alignment vertical="center" shrinkToFit="1"/>
    </xf>
    <xf numFmtId="0" fontId="16" fillId="5" borderId="35" xfId="0" applyFont="1" applyFill="1" applyBorder="1" applyAlignment="1">
      <alignment vertical="center" wrapText="1"/>
    </xf>
    <xf numFmtId="41" fontId="17" fillId="0" borderId="1" xfId="1" applyNumberFormat="1" applyFont="1" applyBorder="1" applyAlignment="1">
      <alignment vertical="center" shrinkToFit="1"/>
    </xf>
    <xf numFmtId="41" fontId="17" fillId="3" borderId="1" xfId="1" applyNumberFormat="1" applyFont="1" applyFill="1" applyBorder="1" applyAlignment="1">
      <alignment vertical="center" shrinkToFit="1"/>
    </xf>
    <xf numFmtId="41" fontId="17" fillId="3" borderId="2" xfId="1" applyFont="1" applyFill="1" applyBorder="1" applyAlignment="1">
      <alignment vertical="center" shrinkToFit="1"/>
    </xf>
    <xf numFmtId="41" fontId="19" fillId="0" borderId="35" xfId="0" applyNumberFormat="1" applyFont="1" applyBorder="1" applyAlignment="1">
      <alignment vertical="center" wrapText="1"/>
    </xf>
    <xf numFmtId="41" fontId="16" fillId="0" borderId="35" xfId="1" applyFont="1" applyBorder="1" applyAlignment="1">
      <alignment vertical="center" wrapText="1"/>
    </xf>
    <xf numFmtId="177" fontId="13" fillId="0" borderId="6" xfId="3" applyNumberFormat="1" applyFont="1" applyBorder="1" applyAlignment="1">
      <alignment horizontal="right" vertical="center" wrapText="1"/>
    </xf>
    <xf numFmtId="9" fontId="13" fillId="0" borderId="23" xfId="3" applyNumberFormat="1" applyFont="1" applyBorder="1" applyAlignment="1">
      <alignment horizontal="right" vertical="center" wrapText="1"/>
    </xf>
    <xf numFmtId="0" fontId="16" fillId="2" borderId="50" xfId="0" applyFont="1" applyFill="1" applyBorder="1" applyAlignment="1">
      <alignment horizontal="center" vertical="center" shrinkToFit="1"/>
    </xf>
    <xf numFmtId="41" fontId="19" fillId="0" borderId="35" xfId="0" applyNumberFormat="1" applyFont="1" applyFill="1" applyBorder="1" applyAlignment="1">
      <alignment vertical="center" wrapText="1"/>
    </xf>
    <xf numFmtId="176" fontId="19" fillId="0" borderId="35" xfId="1" applyNumberFormat="1" applyFont="1" applyFill="1" applyBorder="1" applyAlignment="1">
      <alignment vertical="center" wrapText="1"/>
    </xf>
    <xf numFmtId="177" fontId="19" fillId="0" borderId="35" xfId="0" applyNumberFormat="1" applyFont="1" applyFill="1" applyBorder="1" applyAlignment="1">
      <alignment vertical="center" shrinkToFit="1"/>
    </xf>
    <xf numFmtId="177" fontId="19" fillId="0" borderId="58" xfId="0" applyNumberFormat="1" applyFont="1" applyBorder="1" applyAlignment="1">
      <alignment vertical="center" shrinkToFit="1"/>
    </xf>
    <xf numFmtId="0" fontId="16" fillId="0" borderId="59" xfId="0" applyFont="1" applyBorder="1" applyAlignment="1">
      <alignment vertical="center" wrapText="1"/>
    </xf>
    <xf numFmtId="177" fontId="19" fillId="4" borderId="58" xfId="0" applyNumberFormat="1" applyFont="1" applyFill="1" applyBorder="1" applyAlignment="1">
      <alignment vertical="center" shrinkToFit="1"/>
    </xf>
    <xf numFmtId="0" fontId="16" fillId="0" borderId="60" xfId="0" applyFont="1" applyBorder="1" applyAlignment="1">
      <alignment vertical="center" wrapText="1"/>
    </xf>
    <xf numFmtId="41" fontId="16" fillId="0" borderId="36" xfId="0" applyNumberFormat="1" applyFont="1" applyFill="1" applyBorder="1" applyAlignment="1">
      <alignment vertical="center" wrapText="1"/>
    </xf>
    <xf numFmtId="176" fontId="16" fillId="0" borderId="35" xfId="1" applyNumberFormat="1" applyFont="1" applyFill="1" applyBorder="1" applyAlignment="1">
      <alignment vertical="center" wrapText="1"/>
    </xf>
    <xf numFmtId="177" fontId="16" fillId="0" borderId="35" xfId="0" applyNumberFormat="1" applyFont="1" applyFill="1" applyBorder="1" applyAlignment="1">
      <alignment vertical="center" shrinkToFit="1"/>
    </xf>
    <xf numFmtId="0" fontId="16" fillId="0" borderId="61" xfId="0" applyFont="1" applyBorder="1" applyAlignment="1">
      <alignment vertical="center" wrapText="1"/>
    </xf>
    <xf numFmtId="177" fontId="16" fillId="0" borderId="58" xfId="0" applyNumberFormat="1" applyFont="1" applyBorder="1" applyAlignment="1">
      <alignment vertical="center" shrinkToFit="1"/>
    </xf>
    <xf numFmtId="41" fontId="16" fillId="0" borderId="35" xfId="0" applyNumberFormat="1" applyFont="1" applyFill="1" applyBorder="1" applyAlignment="1">
      <alignment vertical="center" wrapText="1"/>
    </xf>
    <xf numFmtId="0" fontId="16" fillId="0" borderId="63" xfId="0" applyFont="1" applyBorder="1" applyAlignment="1">
      <alignment horizontal="left" vertical="center" wrapText="1"/>
    </xf>
    <xf numFmtId="0" fontId="16" fillId="0" borderId="64" xfId="0" applyFont="1" applyBorder="1" applyAlignment="1">
      <alignment horizontal="left" vertical="center" wrapText="1"/>
    </xf>
    <xf numFmtId="0" fontId="16" fillId="0" borderId="65" xfId="0" applyFont="1" applyBorder="1" applyAlignment="1">
      <alignment vertical="center" wrapText="1"/>
    </xf>
    <xf numFmtId="41" fontId="16" fillId="0" borderId="58" xfId="1" applyFont="1" applyBorder="1" applyAlignment="1">
      <alignment vertical="center" shrinkToFit="1"/>
    </xf>
    <xf numFmtId="41" fontId="15" fillId="0" borderId="0" xfId="1" applyFont="1" applyBorder="1" applyAlignment="1">
      <alignment vertical="center" wrapText="1"/>
    </xf>
    <xf numFmtId="177" fontId="16" fillId="0" borderId="55" xfId="0" applyNumberFormat="1" applyFont="1" applyBorder="1" applyAlignment="1">
      <alignment vertical="center" shrinkToFit="1"/>
    </xf>
    <xf numFmtId="41" fontId="16" fillId="0" borderId="56" xfId="0" applyNumberFormat="1" applyFont="1" applyBorder="1" applyAlignment="1">
      <alignment vertical="center" wrapText="1"/>
    </xf>
    <xf numFmtId="0" fontId="16" fillId="5" borderId="67" xfId="0" applyFont="1" applyFill="1" applyBorder="1" applyAlignment="1">
      <alignment vertical="center" wrapText="1"/>
    </xf>
    <xf numFmtId="0" fontId="16" fillId="0" borderId="69" xfId="0" applyFont="1" applyBorder="1" applyAlignment="1">
      <alignment vertical="center" wrapText="1"/>
    </xf>
    <xf numFmtId="0" fontId="16" fillId="0" borderId="56" xfId="0" applyFont="1" applyBorder="1" applyAlignment="1">
      <alignment vertical="center" wrapText="1"/>
    </xf>
    <xf numFmtId="0" fontId="16" fillId="0" borderId="70" xfId="0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16" fillId="0" borderId="63" xfId="0" applyFont="1" applyBorder="1" applyAlignment="1">
      <alignment vertical="center" wrapText="1"/>
    </xf>
    <xf numFmtId="41" fontId="19" fillId="0" borderId="56" xfId="0" applyNumberFormat="1" applyFont="1" applyBorder="1" applyAlignment="1">
      <alignment vertical="center" wrapText="1"/>
    </xf>
    <xf numFmtId="0" fontId="16" fillId="0" borderId="66" xfId="0" applyFont="1" applyBorder="1" applyAlignment="1">
      <alignment vertical="center" wrapText="1"/>
    </xf>
    <xf numFmtId="0" fontId="15" fillId="0" borderId="73" xfId="0" applyFont="1" applyBorder="1" applyAlignment="1">
      <alignment vertical="center"/>
    </xf>
    <xf numFmtId="41" fontId="15" fillId="0" borderId="73" xfId="1" applyFont="1" applyBorder="1" applyAlignment="1">
      <alignment vertical="center"/>
    </xf>
    <xf numFmtId="177" fontId="16" fillId="0" borderId="74" xfId="0" applyNumberFormat="1" applyFont="1" applyBorder="1" applyAlignment="1">
      <alignment vertical="center" shrinkToFit="1"/>
    </xf>
    <xf numFmtId="0" fontId="15" fillId="2" borderId="79" xfId="0" applyFont="1" applyFill="1" applyBorder="1" applyAlignment="1">
      <alignment horizontal="center" vertical="center"/>
    </xf>
    <xf numFmtId="41" fontId="15" fillId="0" borderId="81" xfId="0" applyNumberFormat="1" applyFont="1" applyBorder="1" applyAlignment="1">
      <alignment vertical="center"/>
    </xf>
    <xf numFmtId="0" fontId="15" fillId="0" borderId="81" xfId="0" applyFont="1" applyBorder="1" applyAlignment="1">
      <alignment vertical="center"/>
    </xf>
    <xf numFmtId="0" fontId="15" fillId="0" borderId="79" xfId="0" applyFont="1" applyBorder="1" applyAlignment="1">
      <alignment vertical="center"/>
    </xf>
    <xf numFmtId="41" fontId="17" fillId="4" borderId="81" xfId="0" applyNumberFormat="1" applyFont="1" applyFill="1" applyBorder="1" applyAlignment="1">
      <alignment vertical="center"/>
    </xf>
    <xf numFmtId="41" fontId="17" fillId="0" borderId="81" xfId="0" applyNumberFormat="1" applyFont="1" applyBorder="1" applyAlignment="1">
      <alignment vertical="center"/>
    </xf>
    <xf numFmtId="41" fontId="15" fillId="4" borderId="81" xfId="0" applyNumberFormat="1" applyFont="1" applyFill="1" applyBorder="1" applyAlignment="1">
      <alignment vertical="center"/>
    </xf>
    <xf numFmtId="0" fontId="15" fillId="4" borderId="81" xfId="0" applyFont="1" applyFill="1" applyBorder="1" applyAlignment="1">
      <alignment vertical="center"/>
    </xf>
    <xf numFmtId="41" fontId="17" fillId="0" borderId="81" xfId="0" applyNumberFormat="1" applyFont="1" applyBorder="1" applyAlignment="1">
      <alignment vertical="center" wrapText="1"/>
    </xf>
    <xf numFmtId="0" fontId="15" fillId="0" borderId="82" xfId="0" applyFont="1" applyBorder="1" applyAlignment="1">
      <alignment vertical="center"/>
    </xf>
    <xf numFmtId="0" fontId="15" fillId="0" borderId="83" xfId="0" applyFont="1" applyBorder="1" applyAlignment="1">
      <alignment vertical="center"/>
    </xf>
    <xf numFmtId="41" fontId="15" fillId="0" borderId="83" xfId="0" applyNumberFormat="1" applyFont="1" applyBorder="1" applyAlignment="1">
      <alignment vertical="center"/>
    </xf>
    <xf numFmtId="176" fontId="15" fillId="0" borderId="83" xfId="1" applyNumberFormat="1" applyFont="1" applyBorder="1" applyAlignment="1">
      <alignment vertical="center"/>
    </xf>
    <xf numFmtId="41" fontId="17" fillId="0" borderId="84" xfId="0" applyNumberFormat="1" applyFont="1" applyBorder="1" applyAlignment="1">
      <alignment vertical="center" wrapText="1"/>
    </xf>
    <xf numFmtId="41" fontId="15" fillId="0" borderId="31" xfId="0" applyNumberFormat="1" applyFont="1" applyBorder="1" applyAlignment="1">
      <alignment horizontal="right" vertical="center"/>
    </xf>
    <xf numFmtId="0" fontId="15" fillId="0" borderId="31" xfId="0" applyFont="1" applyBorder="1" applyAlignment="1">
      <alignment horizontal="center" vertical="center"/>
    </xf>
    <xf numFmtId="41" fontId="15" fillId="5" borderId="31" xfId="0" applyNumberFormat="1" applyFont="1" applyFill="1" applyBorder="1" applyAlignment="1">
      <alignment horizontal="right" vertical="center"/>
    </xf>
    <xf numFmtId="0" fontId="15" fillId="5" borderId="31" xfId="0" applyFont="1" applyFill="1" applyBorder="1" applyAlignment="1">
      <alignment horizontal="center" vertical="center"/>
    </xf>
    <xf numFmtId="41" fontId="15" fillId="4" borderId="31" xfId="0" applyNumberFormat="1" applyFont="1" applyFill="1" applyBorder="1" applyAlignment="1">
      <alignment horizontal="right" vertical="center"/>
    </xf>
    <xf numFmtId="0" fontId="15" fillId="4" borderId="31" xfId="0" applyFont="1" applyFill="1" applyBorder="1" applyAlignment="1">
      <alignment horizontal="center" vertical="center"/>
    </xf>
    <xf numFmtId="0" fontId="15" fillId="0" borderId="48" xfId="0" applyFont="1" applyBorder="1" applyAlignment="1">
      <alignment vertical="center"/>
    </xf>
    <xf numFmtId="41" fontId="15" fillId="0" borderId="31" xfId="0" applyNumberFormat="1" applyFont="1" applyBorder="1" applyAlignment="1">
      <alignment horizontal="right" vertical="center" shrinkToFit="1"/>
    </xf>
    <xf numFmtId="41" fontId="15" fillId="0" borderId="48" xfId="1" applyNumberFormat="1" applyFont="1" applyBorder="1" applyAlignment="1">
      <alignment vertical="center"/>
    </xf>
    <xf numFmtId="41" fontId="15" fillId="0" borderId="48" xfId="1" applyFont="1" applyBorder="1" applyAlignment="1">
      <alignment vertical="center"/>
    </xf>
    <xf numFmtId="41" fontId="15" fillId="0" borderId="47" xfId="0" applyNumberFormat="1" applyFont="1" applyBorder="1" applyAlignment="1">
      <alignment horizontal="right" vertical="center" shrinkToFit="1"/>
    </xf>
    <xf numFmtId="0" fontId="15" fillId="0" borderId="47" xfId="0" applyFont="1" applyBorder="1" applyAlignment="1">
      <alignment horizontal="center" vertical="center" wrapText="1"/>
    </xf>
    <xf numFmtId="0" fontId="15" fillId="0" borderId="48" xfId="0" applyFont="1" applyBorder="1" applyAlignment="1">
      <alignment vertical="center" shrinkToFit="1"/>
    </xf>
    <xf numFmtId="0" fontId="15" fillId="0" borderId="9" xfId="0" applyFont="1" applyBorder="1" applyAlignment="1">
      <alignment vertical="center" shrinkToFit="1"/>
    </xf>
    <xf numFmtId="0" fontId="15" fillId="0" borderId="47" xfId="0" applyFont="1" applyBorder="1" applyAlignment="1">
      <alignment horizontal="left" vertical="center" shrinkToFit="1"/>
    </xf>
    <xf numFmtId="41" fontId="15" fillId="4" borderId="31" xfId="0" applyNumberFormat="1" applyFont="1" applyFill="1" applyBorder="1" applyAlignment="1">
      <alignment horizontal="right" vertical="center" shrinkToFit="1"/>
    </xf>
    <xf numFmtId="0" fontId="15" fillId="0" borderId="2" xfId="0" applyFont="1" applyBorder="1" applyAlignment="1">
      <alignment horizontal="left" vertical="center"/>
    </xf>
    <xf numFmtId="0" fontId="15" fillId="0" borderId="48" xfId="0" applyFont="1" applyBorder="1" applyAlignment="1">
      <alignment horizontal="left" vertical="center"/>
    </xf>
    <xf numFmtId="41" fontId="15" fillId="0" borderId="48" xfId="1" applyNumberFormat="1" applyFont="1" applyBorder="1" applyAlignment="1">
      <alignment horizontal="center" vertical="center"/>
    </xf>
    <xf numFmtId="41" fontId="15" fillId="5" borderId="46" xfId="1" applyFont="1" applyFill="1" applyBorder="1" applyAlignment="1">
      <alignment vertical="center" shrinkToFit="1"/>
    </xf>
    <xf numFmtId="41" fontId="15" fillId="5" borderId="48" xfId="1" applyFont="1" applyFill="1" applyBorder="1" applyAlignment="1">
      <alignment vertical="center" shrinkToFit="1"/>
    </xf>
    <xf numFmtId="41" fontId="15" fillId="0" borderId="30" xfId="0" applyNumberFormat="1" applyFont="1" applyBorder="1" applyAlignment="1">
      <alignment vertical="center" shrinkToFit="1"/>
    </xf>
    <xf numFmtId="41" fontId="15" fillId="5" borderId="9" xfId="0" applyNumberFormat="1" applyFont="1" applyFill="1" applyBorder="1" applyAlignment="1">
      <alignment horizontal="right" vertical="center" wrapText="1"/>
    </xf>
    <xf numFmtId="0" fontId="15" fillId="5" borderId="9" xfId="0" applyFont="1" applyFill="1" applyBorder="1" applyAlignment="1">
      <alignment horizontal="center" vertical="center" wrapText="1"/>
    </xf>
    <xf numFmtId="41" fontId="15" fillId="5" borderId="9" xfId="0" applyNumberFormat="1" applyFont="1" applyFill="1" applyBorder="1" applyAlignment="1">
      <alignment horizontal="right" vertical="center" shrinkToFit="1"/>
    </xf>
    <xf numFmtId="0" fontId="15" fillId="5" borderId="31" xfId="0" applyNumberFormat="1" applyFont="1" applyFill="1" applyBorder="1" applyAlignment="1">
      <alignment horizontal="right" vertical="center" shrinkToFit="1"/>
    </xf>
    <xf numFmtId="0" fontId="15" fillId="4" borderId="31" xfId="0" applyNumberFormat="1" applyFont="1" applyFill="1" applyBorder="1" applyAlignment="1">
      <alignment horizontal="right" vertical="center" shrinkToFit="1"/>
    </xf>
    <xf numFmtId="0" fontId="15" fillId="0" borderId="31" xfId="0" applyNumberFormat="1" applyFont="1" applyBorder="1" applyAlignment="1">
      <alignment horizontal="right" vertical="center" shrinkToFit="1"/>
    </xf>
    <xf numFmtId="0" fontId="15" fillId="3" borderId="31" xfId="0" applyNumberFormat="1" applyFont="1" applyFill="1" applyBorder="1" applyAlignment="1">
      <alignment horizontal="right" vertical="center" shrinkToFit="1"/>
    </xf>
    <xf numFmtId="0" fontId="15" fillId="3" borderId="31" xfId="0" applyFont="1" applyFill="1" applyBorder="1" applyAlignment="1">
      <alignment horizontal="center" vertical="center"/>
    </xf>
    <xf numFmtId="41" fontId="15" fillId="0" borderId="48" xfId="0" applyNumberFormat="1" applyFont="1" applyBorder="1" applyAlignment="1">
      <alignment vertical="center"/>
    </xf>
    <xf numFmtId="0" fontId="15" fillId="0" borderId="47" xfId="0" applyFont="1" applyBorder="1" applyAlignment="1">
      <alignment horizontal="center" vertical="center"/>
    </xf>
    <xf numFmtId="0" fontId="18" fillId="0" borderId="48" xfId="0" applyFont="1" applyBorder="1" applyAlignment="1">
      <alignment vertical="center"/>
    </xf>
    <xf numFmtId="3" fontId="15" fillId="0" borderId="47" xfId="0" applyNumberFormat="1" applyFont="1" applyBorder="1" applyAlignment="1">
      <alignment horizontal="right" vertical="center" shrinkToFit="1"/>
    </xf>
    <xf numFmtId="3" fontId="15" fillId="0" borderId="0" xfId="0" applyNumberFormat="1" applyFont="1" applyBorder="1" applyAlignment="1">
      <alignment horizontal="right" vertical="center" shrinkToFit="1"/>
    </xf>
    <xf numFmtId="0" fontId="15" fillId="0" borderId="79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 shrinkToFit="1"/>
    </xf>
    <xf numFmtId="41" fontId="15" fillId="0" borderId="31" xfId="0" applyNumberFormat="1" applyFont="1" applyBorder="1" applyAlignment="1">
      <alignment horizontal="center" vertical="center"/>
    </xf>
    <xf numFmtId="0" fontId="15" fillId="4" borderId="35" xfId="0" applyFont="1" applyFill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41" fontId="15" fillId="5" borderId="85" xfId="1" applyFont="1" applyFill="1" applyBorder="1" applyAlignment="1">
      <alignment vertical="center" shrinkToFit="1"/>
    </xf>
    <xf numFmtId="41" fontId="15" fillId="0" borderId="85" xfId="1" applyFont="1" applyBorder="1" applyAlignment="1">
      <alignment vertical="center" shrinkToFit="1"/>
    </xf>
    <xf numFmtId="0" fontId="15" fillId="0" borderId="85" xfId="0" applyFont="1" applyBorder="1" applyAlignment="1">
      <alignment vertical="center" shrinkToFit="1"/>
    </xf>
    <xf numFmtId="41" fontId="15" fillId="5" borderId="0" xfId="0" applyNumberFormat="1" applyFont="1" applyFill="1" applyBorder="1" applyAlignment="1">
      <alignment horizontal="right" vertical="center" shrinkToFit="1"/>
    </xf>
    <xf numFmtId="0" fontId="15" fillId="5" borderId="0" xfId="0" applyFont="1" applyFill="1" applyBorder="1" applyAlignment="1">
      <alignment horizontal="center" vertical="center" wrapText="1"/>
    </xf>
    <xf numFmtId="0" fontId="16" fillId="0" borderId="86" xfId="0" applyFont="1" applyBorder="1" applyAlignment="1">
      <alignment vertical="center" wrapText="1"/>
    </xf>
    <xf numFmtId="0" fontId="16" fillId="0" borderId="27" xfId="0" applyFont="1" applyBorder="1" applyAlignment="1">
      <alignment vertical="center" wrapText="1"/>
    </xf>
    <xf numFmtId="0" fontId="16" fillId="0" borderId="87" xfId="0" applyFont="1" applyBorder="1" applyAlignment="1">
      <alignment vertical="center" wrapText="1"/>
    </xf>
    <xf numFmtId="0" fontId="14" fillId="0" borderId="88" xfId="0" applyFont="1" applyBorder="1" applyAlignment="1">
      <alignment vertical="center"/>
    </xf>
    <xf numFmtId="9" fontId="16" fillId="0" borderId="58" xfId="10" applyFont="1" applyBorder="1" applyAlignment="1">
      <alignment vertical="center" shrinkToFit="1"/>
    </xf>
    <xf numFmtId="176" fontId="19" fillId="0" borderId="35" xfId="1" applyNumberFormat="1" applyFont="1" applyBorder="1" applyAlignment="1">
      <alignment horizontal="right" vertical="center" wrapText="1"/>
    </xf>
    <xf numFmtId="176" fontId="19" fillId="0" borderId="35" xfId="1" applyNumberFormat="1" applyFont="1" applyBorder="1" applyAlignment="1">
      <alignment horizontal="right" vertical="center" shrinkToFit="1"/>
    </xf>
    <xf numFmtId="176" fontId="19" fillId="4" borderId="35" xfId="1" applyNumberFormat="1" applyFont="1" applyFill="1" applyBorder="1" applyAlignment="1">
      <alignment horizontal="right" vertical="center" wrapText="1"/>
    </xf>
    <xf numFmtId="176" fontId="16" fillId="0" borderId="35" xfId="1" applyNumberFormat="1" applyFont="1" applyBorder="1" applyAlignment="1">
      <alignment horizontal="right" vertical="center" wrapText="1"/>
    </xf>
    <xf numFmtId="176" fontId="19" fillId="4" borderId="35" xfId="1" applyNumberFormat="1" applyFont="1" applyFill="1" applyBorder="1" applyAlignment="1">
      <alignment horizontal="right" vertical="center" shrinkToFit="1"/>
    </xf>
    <xf numFmtId="41" fontId="15" fillId="0" borderId="48" xfId="1" applyFont="1" applyBorder="1" applyAlignment="1">
      <alignment horizontal="center" vertical="center" shrinkToFit="1"/>
    </xf>
    <xf numFmtId="41" fontId="15" fillId="0" borderId="3" xfId="1" applyFont="1" applyBorder="1" applyAlignment="1">
      <alignment horizontal="center" vertical="center" shrinkToFit="1"/>
    </xf>
    <xf numFmtId="41" fontId="13" fillId="0" borderId="6" xfId="4" applyFont="1" applyBorder="1" applyAlignment="1">
      <alignment horizontal="right" vertical="center" wrapText="1"/>
    </xf>
    <xf numFmtId="41" fontId="13" fillId="0" borderId="23" xfId="4" applyFont="1" applyBorder="1" applyAlignment="1">
      <alignment horizontal="right" vertical="center" wrapText="1"/>
    </xf>
    <xf numFmtId="41" fontId="18" fillId="0" borderId="0" xfId="0" applyNumberFormat="1" applyFont="1" applyBorder="1" applyAlignment="1">
      <alignment horizontal="right" vertical="center" shrinkToFit="1"/>
    </xf>
    <xf numFmtId="41" fontId="15" fillId="5" borderId="0" xfId="0" applyNumberFormat="1" applyFont="1" applyFill="1" applyBorder="1" applyAlignment="1">
      <alignment horizontal="right" vertical="center" wrapText="1"/>
    </xf>
    <xf numFmtId="41" fontId="15" fillId="0" borderId="30" xfId="1" applyFont="1" applyFill="1" applyBorder="1" applyAlignment="1">
      <alignment vertical="center" shrinkToFit="1"/>
    </xf>
    <xf numFmtId="41" fontId="15" fillId="0" borderId="1" xfId="1" applyFont="1" applyFill="1" applyBorder="1" applyAlignment="1">
      <alignment vertical="center" shrinkToFit="1"/>
    </xf>
    <xf numFmtId="41" fontId="15" fillId="0" borderId="1" xfId="1" applyFont="1" applyFill="1" applyBorder="1" applyAlignment="1">
      <alignment horizontal="center" vertical="center" shrinkToFit="1"/>
    </xf>
    <xf numFmtId="0" fontId="13" fillId="0" borderId="8" xfId="3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5" fillId="2" borderId="76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32" fillId="0" borderId="39" xfId="0" applyNumberFormat="1" applyFont="1" applyBorder="1" applyAlignment="1">
      <alignment vertical="center" wrapText="1"/>
    </xf>
    <xf numFmtId="41" fontId="17" fillId="0" borderId="1" xfId="1" applyFont="1" applyBorder="1" applyAlignment="1">
      <alignment vertical="center" shrinkToFit="1"/>
    </xf>
    <xf numFmtId="176" fontId="19" fillId="0" borderId="35" xfId="1" applyNumberFormat="1" applyFont="1" applyFill="1" applyBorder="1" applyAlignment="1">
      <alignment vertical="center" shrinkToFit="1"/>
    </xf>
    <xf numFmtId="176" fontId="16" fillId="0" borderId="36" xfId="1" applyNumberFormat="1" applyFont="1" applyBorder="1" applyAlignment="1">
      <alignment horizontal="right" vertical="center" wrapText="1"/>
    </xf>
    <xf numFmtId="176" fontId="16" fillId="0" borderId="73" xfId="1" applyNumberFormat="1" applyFont="1" applyBorder="1" applyAlignment="1">
      <alignment horizontal="right" vertical="center" wrapText="1"/>
    </xf>
    <xf numFmtId="0" fontId="25" fillId="0" borderId="19" xfId="3" applyFont="1" applyBorder="1" applyAlignment="1">
      <alignment horizontal="left" vertical="center" shrinkToFit="1"/>
    </xf>
    <xf numFmtId="0" fontId="16" fillId="4" borderId="32" xfId="0" applyFont="1" applyFill="1" applyBorder="1" applyAlignment="1">
      <alignment horizontal="left" vertical="center" wrapText="1"/>
    </xf>
    <xf numFmtId="0" fontId="16" fillId="4" borderId="67" xfId="0" applyFont="1" applyFill="1" applyBorder="1" applyAlignment="1">
      <alignment horizontal="left" vertical="center" wrapText="1"/>
    </xf>
    <xf numFmtId="0" fontId="16" fillId="0" borderId="62" xfId="0" applyFont="1" applyBorder="1" applyAlignment="1">
      <alignment horizontal="left" vertical="center" wrapText="1"/>
    </xf>
    <xf numFmtId="0" fontId="16" fillId="0" borderId="54" xfId="0" applyFont="1" applyFill="1" applyBorder="1" applyAlignment="1">
      <alignment horizontal="left" vertical="center" wrapText="1"/>
    </xf>
    <xf numFmtId="0" fontId="16" fillId="0" borderId="35" xfId="0" applyFont="1" applyBorder="1" applyAlignment="1">
      <alignment vertical="center" wrapText="1"/>
    </xf>
    <xf numFmtId="0" fontId="16" fillId="0" borderId="54" xfId="0" applyFont="1" applyBorder="1" applyAlignment="1">
      <alignment horizontal="left" vertical="center" wrapText="1"/>
    </xf>
    <xf numFmtId="0" fontId="16" fillId="0" borderId="35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0" fontId="15" fillId="0" borderId="85" xfId="0" applyFont="1" applyBorder="1" applyAlignment="1">
      <alignment horizontal="left" vertical="center" shrinkToFit="1"/>
    </xf>
    <xf numFmtId="0" fontId="18" fillId="0" borderId="85" xfId="0" applyFont="1" applyBorder="1" applyAlignment="1">
      <alignment vertical="center" shrinkToFit="1"/>
    </xf>
    <xf numFmtId="0" fontId="18" fillId="0" borderId="85" xfId="0" applyFont="1" applyBorder="1" applyAlignment="1">
      <alignment vertical="center"/>
    </xf>
    <xf numFmtId="0" fontId="16" fillId="0" borderId="68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6" fillId="0" borderId="89" xfId="0" applyFont="1" applyBorder="1" applyAlignment="1">
      <alignment vertical="center" wrapText="1"/>
    </xf>
    <xf numFmtId="0" fontId="14" fillId="0" borderId="71" xfId="0" applyFont="1" applyBorder="1" applyAlignment="1">
      <alignment vertical="center"/>
    </xf>
    <xf numFmtId="0" fontId="14" fillId="0" borderId="72" xfId="0" applyFont="1" applyBorder="1" applyAlignment="1">
      <alignment vertical="center"/>
    </xf>
    <xf numFmtId="0" fontId="14" fillId="0" borderId="90" xfId="0" applyFont="1" applyBorder="1" applyAlignment="1">
      <alignment vertical="center" shrinkToFit="1"/>
    </xf>
    <xf numFmtId="41" fontId="19" fillId="4" borderId="56" xfId="0" applyNumberFormat="1" applyFont="1" applyFill="1" applyBorder="1" applyAlignment="1">
      <alignment vertical="center" wrapText="1"/>
    </xf>
    <xf numFmtId="176" fontId="19" fillId="4" borderId="56" xfId="1" applyNumberFormat="1" applyFont="1" applyFill="1" applyBorder="1" applyAlignment="1">
      <alignment horizontal="right" vertical="center" wrapText="1"/>
    </xf>
    <xf numFmtId="177" fontId="19" fillId="4" borderId="57" xfId="0" applyNumberFormat="1" applyFont="1" applyFill="1" applyBorder="1" applyAlignment="1">
      <alignment vertical="center" shrinkToFit="1"/>
    </xf>
    <xf numFmtId="0" fontId="16" fillId="0" borderId="92" xfId="0" applyFont="1" applyFill="1" applyBorder="1" applyAlignment="1">
      <alignment vertical="center" wrapText="1"/>
    </xf>
    <xf numFmtId="0" fontId="16" fillId="0" borderId="73" xfId="0" applyFont="1" applyFill="1" applyBorder="1" applyAlignment="1">
      <alignment vertical="center" wrapText="1"/>
    </xf>
    <xf numFmtId="41" fontId="16" fillId="0" borderId="73" xfId="0" applyNumberFormat="1" applyFont="1" applyFill="1" applyBorder="1" applyAlignment="1">
      <alignment vertical="center" wrapText="1"/>
    </xf>
    <xf numFmtId="176" fontId="16" fillId="0" borderId="73" xfId="1" applyNumberFormat="1" applyFont="1" applyFill="1" applyBorder="1" applyAlignment="1">
      <alignment vertical="center" wrapText="1"/>
    </xf>
    <xf numFmtId="177" fontId="16" fillId="0" borderId="73" xfId="0" applyNumberFormat="1" applyFont="1" applyFill="1" applyBorder="1" applyAlignment="1">
      <alignment vertical="center" shrinkToFit="1"/>
    </xf>
    <xf numFmtId="0" fontId="14" fillId="0" borderId="90" xfId="0" applyFont="1" applyBorder="1" applyAlignment="1">
      <alignment vertical="center"/>
    </xf>
    <xf numFmtId="0" fontId="13" fillId="6" borderId="6" xfId="0" applyFont="1" applyFill="1" applyBorder="1" applyAlignment="1">
      <alignment horizontal="center" vertical="center" wrapText="1"/>
    </xf>
    <xf numFmtId="41" fontId="15" fillId="0" borderId="48" xfId="1" applyNumberFormat="1" applyFont="1" applyBorder="1" applyAlignment="1">
      <alignment vertical="center" shrinkToFit="1"/>
    </xf>
    <xf numFmtId="0" fontId="15" fillId="0" borderId="46" xfId="0" applyFont="1" applyBorder="1" applyAlignment="1">
      <alignment horizontal="left" vertical="center"/>
    </xf>
    <xf numFmtId="41" fontId="15" fillId="0" borderId="47" xfId="0" applyNumberFormat="1" applyFont="1" applyBorder="1" applyAlignment="1">
      <alignment horizontal="right" vertical="center" wrapText="1"/>
    </xf>
    <xf numFmtId="41" fontId="15" fillId="4" borderId="2" xfId="0" applyNumberFormat="1" applyFont="1" applyFill="1" applyBorder="1" applyAlignment="1">
      <alignment vertical="center" shrinkToFit="1"/>
    </xf>
    <xf numFmtId="41" fontId="15" fillId="4" borderId="4" xfId="0" applyNumberFormat="1" applyFont="1" applyFill="1" applyBorder="1" applyAlignment="1">
      <alignment vertical="center"/>
    </xf>
    <xf numFmtId="41" fontId="17" fillId="0" borderId="4" xfId="0" applyNumberFormat="1" applyFont="1" applyBorder="1" applyAlignment="1">
      <alignment vertical="center"/>
    </xf>
    <xf numFmtId="41" fontId="15" fillId="0" borderId="1" xfId="0" applyNumberFormat="1" applyFont="1" applyBorder="1" applyAlignment="1">
      <alignment vertical="center" shrinkToFit="1"/>
    </xf>
    <xf numFmtId="0" fontId="15" fillId="2" borderId="46" xfId="0" applyFont="1" applyFill="1" applyBorder="1" applyAlignment="1">
      <alignment horizontal="center" vertical="center" wrapText="1"/>
    </xf>
    <xf numFmtId="41" fontId="15" fillId="0" borderId="4" xfId="0" applyNumberFormat="1" applyFont="1" applyBorder="1" applyAlignment="1">
      <alignment vertical="center"/>
    </xf>
    <xf numFmtId="41" fontId="15" fillId="5" borderId="4" xfId="0" applyNumberFormat="1" applyFont="1" applyFill="1" applyBorder="1" applyAlignment="1">
      <alignment vertical="center"/>
    </xf>
    <xf numFmtId="41" fontId="17" fillId="4" borderId="4" xfId="0" applyNumberFormat="1" applyFont="1" applyFill="1" applyBorder="1" applyAlignment="1">
      <alignment vertical="center"/>
    </xf>
    <xf numFmtId="41" fontId="17" fillId="0" borderId="4" xfId="0" applyNumberFormat="1" applyFont="1" applyBorder="1" applyAlignment="1">
      <alignment vertical="center" wrapText="1"/>
    </xf>
    <xf numFmtId="41" fontId="15" fillId="0" borderId="93" xfId="0" applyNumberFormat="1" applyFont="1" applyBorder="1" applyAlignment="1">
      <alignment vertical="center" wrapText="1"/>
    </xf>
    <xf numFmtId="41" fontId="15" fillId="0" borderId="94" xfId="0" applyNumberFormat="1" applyFont="1" applyBorder="1" applyAlignment="1">
      <alignment vertical="center" wrapText="1"/>
    </xf>
    <xf numFmtId="41" fontId="15" fillId="0" borderId="95" xfId="0" applyNumberFormat="1" applyFont="1" applyBorder="1" applyAlignment="1">
      <alignment vertical="center" wrapText="1"/>
    </xf>
    <xf numFmtId="41" fontId="17" fillId="3" borderId="94" xfId="0" applyNumberFormat="1" applyFont="1" applyFill="1" applyBorder="1" applyAlignment="1">
      <alignment vertical="center"/>
    </xf>
    <xf numFmtId="41" fontId="17" fillId="0" borderId="93" xfId="0" applyNumberFormat="1" applyFont="1" applyBorder="1" applyAlignment="1">
      <alignment vertical="center" wrapText="1"/>
    </xf>
    <xf numFmtId="41" fontId="15" fillId="0" borderId="4" xfId="0" applyNumberFormat="1" applyFont="1" applyBorder="1" applyAlignment="1">
      <alignment vertical="center" wrapText="1"/>
    </xf>
    <xf numFmtId="41" fontId="17" fillId="0" borderId="94" xfId="0" applyNumberFormat="1" applyFont="1" applyBorder="1" applyAlignment="1">
      <alignment vertical="center" wrapText="1"/>
    </xf>
    <xf numFmtId="41" fontId="17" fillId="0" borderId="94" xfId="0" applyNumberFormat="1" applyFont="1" applyBorder="1" applyAlignment="1">
      <alignment vertical="center"/>
    </xf>
    <xf numFmtId="41" fontId="15" fillId="0" borderId="93" xfId="0" applyNumberFormat="1" applyFont="1" applyBorder="1" applyAlignment="1">
      <alignment vertical="center"/>
    </xf>
    <xf numFmtId="41" fontId="15" fillId="0" borderId="95" xfId="0" applyNumberFormat="1" applyFont="1" applyBorder="1" applyAlignment="1">
      <alignment vertical="center"/>
    </xf>
    <xf numFmtId="41" fontId="15" fillId="5" borderId="95" xfId="0" applyNumberFormat="1" applyFont="1" applyFill="1" applyBorder="1" applyAlignment="1">
      <alignment vertical="center" wrapText="1"/>
    </xf>
    <xf numFmtId="41" fontId="15" fillId="5" borderId="94" xfId="0" applyNumberFormat="1" applyFont="1" applyFill="1" applyBorder="1" applyAlignment="1">
      <alignment vertical="center" wrapText="1"/>
    </xf>
    <xf numFmtId="41" fontId="15" fillId="5" borderId="95" xfId="0" applyNumberFormat="1" applyFont="1" applyFill="1" applyBorder="1" applyAlignment="1">
      <alignment vertical="center"/>
    </xf>
    <xf numFmtId="41" fontId="15" fillId="5" borderId="94" xfId="0" applyNumberFormat="1" applyFont="1" applyFill="1" applyBorder="1" applyAlignment="1">
      <alignment vertical="center"/>
    </xf>
    <xf numFmtId="41" fontId="17" fillId="5" borderId="4" xfId="0" applyNumberFormat="1" applyFont="1" applyFill="1" applyBorder="1" applyAlignment="1">
      <alignment vertical="center"/>
    </xf>
    <xf numFmtId="41" fontId="15" fillId="0" borderId="94" xfId="0" applyNumberFormat="1" applyFont="1" applyBorder="1" applyAlignment="1">
      <alignment vertical="center"/>
    </xf>
    <xf numFmtId="41" fontId="15" fillId="5" borderId="4" xfId="0" applyNumberFormat="1" applyFont="1" applyFill="1" applyBorder="1" applyAlignment="1">
      <alignment vertical="center" wrapText="1"/>
    </xf>
    <xf numFmtId="41" fontId="15" fillId="3" borderId="4" xfId="0" applyNumberFormat="1" applyFont="1" applyFill="1" applyBorder="1" applyAlignment="1">
      <alignment vertical="center"/>
    </xf>
    <xf numFmtId="0" fontId="15" fillId="0" borderId="9" xfId="0" applyFont="1" applyBorder="1" applyAlignment="1">
      <alignment horizontal="right" vertical="center" shrinkToFit="1"/>
    </xf>
    <xf numFmtId="0" fontId="15" fillId="0" borderId="47" xfId="0" applyFont="1" applyBorder="1" applyAlignment="1">
      <alignment horizontal="right" vertical="center" shrinkToFit="1"/>
    </xf>
    <xf numFmtId="41" fontId="15" fillId="5" borderId="30" xfId="1" applyFont="1" applyFill="1" applyBorder="1" applyAlignment="1">
      <alignment vertical="center" shrinkToFit="1"/>
    </xf>
    <xf numFmtId="0" fontId="11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0" fontId="13" fillId="0" borderId="20" xfId="3" applyFont="1" applyBorder="1" applyAlignment="1">
      <alignment horizontal="center" vertical="center" wrapText="1"/>
    </xf>
    <xf numFmtId="0" fontId="13" fillId="0" borderId="37" xfId="3" applyFont="1" applyBorder="1" applyAlignment="1">
      <alignment horizontal="center" vertical="center" wrapText="1"/>
    </xf>
    <xf numFmtId="0" fontId="13" fillId="0" borderId="38" xfId="3" applyFont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 wrapText="1"/>
    </xf>
    <xf numFmtId="0" fontId="0" fillId="0" borderId="18" xfId="0" applyBorder="1"/>
    <xf numFmtId="0" fontId="25" fillId="0" borderId="25" xfId="3" applyFont="1" applyBorder="1" applyAlignment="1">
      <alignment horizontal="center" vertical="center"/>
    </xf>
    <xf numFmtId="0" fontId="25" fillId="0" borderId="26" xfId="3" applyFont="1" applyBorder="1" applyAlignment="1">
      <alignment horizontal="center" vertical="center"/>
    </xf>
    <xf numFmtId="0" fontId="13" fillId="0" borderId="14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center" wrapText="1"/>
    </xf>
    <xf numFmtId="0" fontId="13" fillId="0" borderId="8" xfId="3" applyFont="1" applyBorder="1" applyAlignment="1">
      <alignment horizontal="center" vertical="center" wrapText="1"/>
    </xf>
    <xf numFmtId="0" fontId="20" fillId="0" borderId="0" xfId="3" applyFont="1" applyAlignment="1">
      <alignment horizontal="center" vertical="center" wrapText="1"/>
    </xf>
    <xf numFmtId="0" fontId="0" fillId="0" borderId="0" xfId="0"/>
    <xf numFmtId="0" fontId="22" fillId="0" borderId="0" xfId="3" applyFont="1" applyAlignment="1">
      <alignment horizontal="left" vertical="center" wrapText="1"/>
    </xf>
    <xf numFmtId="0" fontId="25" fillId="0" borderId="12" xfId="3" applyFont="1" applyBorder="1" applyAlignment="1">
      <alignment horizontal="center" vertical="center"/>
    </xf>
    <xf numFmtId="0" fontId="25" fillId="0" borderId="13" xfId="3" applyFont="1" applyBorder="1" applyAlignment="1">
      <alignment horizontal="center" vertical="center"/>
    </xf>
    <xf numFmtId="0" fontId="16" fillId="4" borderId="67" xfId="0" applyFont="1" applyFill="1" applyBorder="1" applyAlignment="1">
      <alignment horizontal="left" vertical="center" wrapText="1"/>
    </xf>
    <xf numFmtId="0" fontId="16" fillId="4" borderId="32" xfId="0" applyFont="1" applyFill="1" applyBorder="1" applyAlignment="1">
      <alignment horizontal="left" vertical="center" wrapText="1"/>
    </xf>
    <xf numFmtId="0" fontId="16" fillId="0" borderId="66" xfId="0" applyFont="1" applyBorder="1" applyAlignment="1">
      <alignment horizontal="left" vertical="center" wrapText="1"/>
    </xf>
    <xf numFmtId="0" fontId="16" fillId="0" borderId="32" xfId="0" applyFont="1" applyBorder="1" applyAlignment="1">
      <alignment horizontal="left" vertical="center" wrapText="1"/>
    </xf>
    <xf numFmtId="0" fontId="16" fillId="4" borderId="63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2" borderId="35" xfId="0" applyFont="1" applyFill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vertical="center" wrapText="1"/>
    </xf>
    <xf numFmtId="0" fontId="16" fillId="2" borderId="50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56" xfId="0" applyFont="1" applyFill="1" applyBorder="1" applyAlignment="1">
      <alignment horizontal="center" vertical="center" wrapText="1"/>
    </xf>
    <xf numFmtId="0" fontId="16" fillId="2" borderId="51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16" fillId="2" borderId="55" xfId="0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 shrinkToFit="1"/>
    </xf>
    <xf numFmtId="0" fontId="16" fillId="2" borderId="56" xfId="0" applyFont="1" applyFill="1" applyBorder="1" applyAlignment="1">
      <alignment horizontal="center" vertical="center" shrinkToFit="1"/>
    </xf>
    <xf numFmtId="0" fontId="16" fillId="2" borderId="54" xfId="0" applyFont="1" applyFill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left" vertical="center" wrapText="1"/>
    </xf>
    <xf numFmtId="0" fontId="16" fillId="0" borderId="62" xfId="0" applyFont="1" applyBorder="1" applyAlignment="1">
      <alignment horizontal="left" vertical="center" wrapText="1"/>
    </xf>
    <xf numFmtId="0" fontId="16" fillId="4" borderId="91" xfId="0" applyFont="1" applyFill="1" applyBorder="1" applyAlignment="1">
      <alignment horizontal="left" vertical="center" wrapText="1"/>
    </xf>
    <xf numFmtId="0" fontId="16" fillId="4" borderId="27" xfId="0" applyFont="1" applyFill="1" applyBorder="1" applyAlignment="1">
      <alignment horizontal="left" vertical="center" wrapText="1"/>
    </xf>
    <xf numFmtId="0" fontId="16" fillId="0" borderId="67" xfId="0" applyFont="1" applyBorder="1" applyAlignment="1">
      <alignment horizontal="left" vertical="center" wrapText="1"/>
    </xf>
    <xf numFmtId="0" fontId="16" fillId="0" borderId="54" xfId="0" applyFont="1" applyFill="1" applyBorder="1" applyAlignment="1">
      <alignment horizontal="left" vertical="center" wrapText="1"/>
    </xf>
    <xf numFmtId="0" fontId="16" fillId="0" borderId="54" xfId="0" applyFont="1" applyBorder="1" applyAlignment="1">
      <alignment vertical="center" wrapText="1"/>
    </xf>
    <xf numFmtId="0" fontId="16" fillId="0" borderId="35" xfId="0" applyFont="1" applyBorder="1" applyAlignment="1">
      <alignment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 wrapText="1"/>
    </xf>
    <xf numFmtId="0" fontId="16" fillId="0" borderId="54" xfId="0" applyFont="1" applyBorder="1" applyAlignment="1">
      <alignment horizontal="left" vertical="center" wrapText="1"/>
    </xf>
    <xf numFmtId="0" fontId="16" fillId="0" borderId="35" xfId="0" applyFont="1" applyBorder="1" applyAlignment="1">
      <alignment horizontal="left" vertical="center" wrapText="1"/>
    </xf>
    <xf numFmtId="0" fontId="16" fillId="0" borderId="35" xfId="0" applyFont="1" applyFill="1" applyBorder="1" applyAlignment="1">
      <alignment vertical="center" wrapText="1"/>
    </xf>
    <xf numFmtId="0" fontId="16" fillId="4" borderId="35" xfId="0" applyFont="1" applyFill="1" applyBorder="1" applyAlignment="1">
      <alignment vertical="center" wrapText="1"/>
    </xf>
    <xf numFmtId="0" fontId="15" fillId="2" borderId="77" xfId="0" applyFont="1" applyFill="1" applyBorder="1" applyAlignment="1">
      <alignment horizontal="center" vertical="center"/>
    </xf>
    <xf numFmtId="0" fontId="15" fillId="2" borderId="78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5" fillId="2" borderId="80" xfId="0" applyFont="1" applyFill="1" applyBorder="1" applyAlignment="1">
      <alignment horizontal="center" vertical="center"/>
    </xf>
    <xf numFmtId="0" fontId="15" fillId="0" borderId="79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2" borderId="76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75" xfId="0" applyFont="1" applyFill="1" applyBorder="1" applyAlignment="1">
      <alignment horizontal="center" vertical="center"/>
    </xf>
    <xf numFmtId="0" fontId="15" fillId="2" borderId="76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vertical="center"/>
    </xf>
    <xf numFmtId="0" fontId="15" fillId="4" borderId="4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5" borderId="1" xfId="0" applyFont="1" applyFill="1" applyBorder="1" applyAlignment="1">
      <alignment vertical="center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93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94" xfId="0" applyFont="1" applyFill="1" applyBorder="1" applyAlignment="1">
      <alignment horizontal="center" vertical="center" wrapText="1"/>
    </xf>
    <xf numFmtId="41" fontId="15" fillId="2" borderId="1" xfId="0" applyNumberFormat="1" applyFont="1" applyFill="1" applyBorder="1" applyAlignment="1">
      <alignment horizontal="center" vertical="center" wrapText="1"/>
    </xf>
    <xf numFmtId="41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vertical="center"/>
    </xf>
    <xf numFmtId="0" fontId="29" fillId="0" borderId="0" xfId="0" applyFont="1" applyAlignment="1">
      <alignment horizont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6" xfId="0" applyNumberFormat="1" applyFont="1" applyFill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41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vertical="center" wrapText="1"/>
    </xf>
    <xf numFmtId="0" fontId="32" fillId="0" borderId="43" xfId="0" applyFont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4" fillId="0" borderId="40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39" xfId="0" applyNumberFormat="1" applyFont="1" applyBorder="1" applyAlignment="1">
      <alignment vertical="center" wrapText="1"/>
    </xf>
    <xf numFmtId="0" fontId="32" fillId="0" borderId="40" xfId="0" applyNumberFormat="1" applyFont="1" applyBorder="1" applyAlignment="1">
      <alignment vertical="center" wrapText="1"/>
    </xf>
    <xf numFmtId="0" fontId="32" fillId="0" borderId="8" xfId="0" applyNumberFormat="1" applyFont="1" applyBorder="1" applyAlignment="1">
      <alignment vertical="center" wrapText="1"/>
    </xf>
    <xf numFmtId="0" fontId="32" fillId="0" borderId="39" xfId="0" applyNumberFormat="1" applyFont="1" applyBorder="1" applyAlignment="1">
      <alignment horizontal="left" vertical="center" wrapText="1"/>
    </xf>
    <xf numFmtId="0" fontId="32" fillId="0" borderId="40" xfId="0" applyNumberFormat="1" applyFont="1" applyBorder="1" applyAlignment="1">
      <alignment horizontal="left" vertical="center" wrapText="1"/>
    </xf>
    <xf numFmtId="0" fontId="32" fillId="0" borderId="8" xfId="0" applyNumberFormat="1" applyFont="1" applyBorder="1" applyAlignment="1">
      <alignment horizontal="left" vertical="center" wrapText="1"/>
    </xf>
  </cellXfs>
  <cellStyles count="11">
    <cellStyle name="백분율" xfId="10" builtinId="5"/>
    <cellStyle name="쉼표 [0]" xfId="1" builtinId="6"/>
    <cellStyle name="쉼표 [0] 2" xfId="4"/>
    <cellStyle name="쉼표 [0] 2 2" xfId="7"/>
    <cellStyle name="표준" xfId="0" builtinId="0"/>
    <cellStyle name="표준 2" xfId="3"/>
    <cellStyle name="표준 2 2" xfId="8"/>
    <cellStyle name="표준 3" xfId="5"/>
    <cellStyle name="표준 4" xfId="6"/>
    <cellStyle name="표준 5" xfId="9"/>
    <cellStyle name="표준_2005년 추가경정 제안설명(최종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15</xdr:row>
      <xdr:rowOff>57150</xdr:rowOff>
    </xdr:from>
    <xdr:to>
      <xdr:col>4</xdr:col>
      <xdr:colOff>533400</xdr:colOff>
      <xdr:row>17</xdr:row>
      <xdr:rowOff>114300</xdr:rowOff>
    </xdr:to>
    <xdr:pic>
      <xdr:nvPicPr>
        <xdr:cNvPr id="1218" name="그림 1" descr="사진 2204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7975" y="47720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J13" sqref="J13"/>
    </sheetView>
  </sheetViews>
  <sheetFormatPr defaultColWidth="8.77734375" defaultRowHeight="24.95" customHeight="1"/>
  <cols>
    <col min="1" max="11" width="8.77734375" style="20" customWidth="1"/>
    <col min="12" max="12" width="8.77734375" style="21" customWidth="1"/>
    <col min="13" max="16384" width="8.77734375" style="20"/>
  </cols>
  <sheetData>
    <row r="1" spans="1:12" ht="24.95" customHeight="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ht="24.9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9"/>
    </row>
    <row r="3" spans="1:12" ht="24.95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1:12" ht="24.95" customHeight="1">
      <c r="A4" s="18"/>
      <c r="B4" s="371" t="s">
        <v>376</v>
      </c>
      <c r="C4" s="371"/>
      <c r="D4" s="371"/>
      <c r="E4" s="371"/>
      <c r="F4" s="371"/>
      <c r="G4" s="371"/>
      <c r="H4" s="371"/>
      <c r="I4" s="371"/>
      <c r="J4" s="371"/>
      <c r="K4" s="371"/>
      <c r="L4" s="371"/>
    </row>
    <row r="5" spans="1:12" ht="24.95" customHeight="1">
      <c r="A5" s="18"/>
      <c r="B5" s="371"/>
      <c r="C5" s="371"/>
      <c r="D5" s="371"/>
      <c r="E5" s="371"/>
      <c r="F5" s="371"/>
      <c r="G5" s="371"/>
      <c r="H5" s="371"/>
      <c r="I5" s="371"/>
      <c r="J5" s="371"/>
      <c r="K5" s="371"/>
      <c r="L5" s="371"/>
    </row>
    <row r="6" spans="1:12" ht="24.95" customHeight="1">
      <c r="A6" s="18"/>
      <c r="B6" s="371"/>
      <c r="C6" s="371"/>
      <c r="D6" s="371"/>
      <c r="E6" s="371"/>
      <c r="F6" s="371"/>
      <c r="G6" s="371"/>
      <c r="H6" s="371"/>
      <c r="I6" s="371"/>
      <c r="J6" s="371"/>
      <c r="K6" s="371"/>
      <c r="L6" s="371"/>
    </row>
    <row r="7" spans="1:12" ht="24.95" customHeight="1">
      <c r="A7" s="18"/>
      <c r="B7" s="371"/>
      <c r="C7" s="371"/>
      <c r="D7" s="371"/>
      <c r="E7" s="371"/>
      <c r="F7" s="371"/>
      <c r="G7" s="371"/>
      <c r="H7" s="371"/>
      <c r="I7" s="371"/>
      <c r="J7" s="371"/>
      <c r="K7" s="371"/>
      <c r="L7" s="371"/>
    </row>
    <row r="8" spans="1:12" ht="24.95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9"/>
    </row>
    <row r="9" spans="1:12" ht="24.95" customHeight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9"/>
    </row>
    <row r="10" spans="1:12" ht="24.95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9"/>
    </row>
    <row r="11" spans="1:12" ht="24.95" customHeight="1">
      <c r="A11" s="18"/>
      <c r="B11" s="18"/>
      <c r="C11" s="18"/>
      <c r="D11" s="18"/>
      <c r="E11" s="18"/>
      <c r="F11" s="18"/>
      <c r="G11" s="25" t="s">
        <v>377</v>
      </c>
      <c r="H11" s="18"/>
      <c r="I11" s="18"/>
      <c r="J11" s="18"/>
      <c r="K11" s="18"/>
      <c r="L11" s="19"/>
    </row>
    <row r="12" spans="1:12" ht="24.95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9"/>
    </row>
    <row r="13" spans="1:12" ht="24.95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9"/>
    </row>
    <row r="14" spans="1:12" ht="24.95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9"/>
    </row>
    <row r="15" spans="1:12" ht="24.95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9"/>
    </row>
    <row r="16" spans="1:12" ht="24.95" customHeight="1">
      <c r="A16" s="18"/>
      <c r="B16" s="18"/>
      <c r="C16" s="22"/>
      <c r="D16" s="23"/>
      <c r="E16" s="372"/>
      <c r="F16" s="372"/>
      <c r="G16" s="372"/>
      <c r="H16" s="372"/>
      <c r="I16" s="372"/>
      <c r="J16" s="23"/>
      <c r="K16" s="18"/>
      <c r="L16" s="19"/>
    </row>
    <row r="17" spans="1:12" ht="24.95" customHeight="1">
      <c r="A17" s="18"/>
      <c r="B17" s="18"/>
      <c r="C17" s="18"/>
      <c r="D17" s="24"/>
      <c r="E17" s="373" t="s">
        <v>63</v>
      </c>
      <c r="F17" s="373"/>
      <c r="G17" s="373"/>
      <c r="H17" s="373"/>
      <c r="I17" s="373"/>
      <c r="J17" s="24"/>
      <c r="K17" s="18"/>
      <c r="L17" s="19"/>
    </row>
    <row r="18" spans="1:12" ht="24.95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9"/>
    </row>
    <row r="19" spans="1:12" ht="24.95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9"/>
    </row>
    <row r="20" spans="1:12" s="26" customFormat="1" ht="24.95" customHeight="1">
      <c r="L20" s="27"/>
    </row>
    <row r="21" spans="1:12" s="26" customFormat="1" ht="24.95" customHeight="1">
      <c r="L21" s="27"/>
    </row>
    <row r="22" spans="1:12" s="26" customFormat="1" ht="24.95" customHeight="1">
      <c r="L22" s="27"/>
    </row>
    <row r="23" spans="1:12" s="26" customFormat="1" ht="24.95" customHeight="1">
      <c r="L23" s="27"/>
    </row>
    <row r="24" spans="1:12" s="26" customFormat="1" ht="24.95" customHeight="1">
      <c r="L24" s="27"/>
    </row>
    <row r="25" spans="1:12" s="26" customFormat="1" ht="24.95" customHeight="1">
      <c r="L25" s="27"/>
    </row>
    <row r="26" spans="1:12" s="26" customFormat="1" ht="24.95" customHeight="1">
      <c r="L26" s="27"/>
    </row>
    <row r="27" spans="1:12" s="26" customFormat="1" ht="24.95" customHeight="1">
      <c r="L27" s="27"/>
    </row>
  </sheetData>
  <mergeCells count="3">
    <mergeCell ref="B4:L7"/>
    <mergeCell ref="E16:I16"/>
    <mergeCell ref="E17:I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5"/>
  <sheetViews>
    <sheetView workbookViewId="0">
      <selection activeCell="J15" sqref="J15"/>
    </sheetView>
  </sheetViews>
  <sheetFormatPr defaultRowHeight="13.5"/>
  <cols>
    <col min="1" max="1" width="7.44140625" customWidth="1"/>
    <col min="2" max="2" width="14.77734375" customWidth="1"/>
    <col min="3" max="3" width="14.77734375" style="68" customWidth="1"/>
    <col min="4" max="6" width="14.77734375" customWidth="1"/>
    <col min="7" max="7" width="11.21875" customWidth="1"/>
    <col min="8" max="8" width="33.109375" customWidth="1"/>
  </cols>
  <sheetData>
    <row r="1" spans="1:12" s="44" customFormat="1" ht="10.5" customHeight="1"/>
    <row r="2" spans="1:12" s="44" customFormat="1" ht="54.75" customHeight="1">
      <c r="A2" s="385" t="s">
        <v>365</v>
      </c>
      <c r="B2" s="386"/>
      <c r="C2" s="386"/>
      <c r="D2" s="386"/>
      <c r="E2" s="386"/>
      <c r="F2" s="386"/>
      <c r="G2" s="386"/>
      <c r="H2" s="386"/>
      <c r="I2" s="43"/>
      <c r="J2" s="43"/>
      <c r="K2" s="43"/>
      <c r="L2" s="43"/>
    </row>
    <row r="3" spans="1:12" s="44" customFormat="1" ht="9.75" customHeight="1">
      <c r="K3" s="45"/>
    </row>
    <row r="4" spans="1:12" s="44" customFormat="1" ht="21.75" customHeight="1">
      <c r="A4" s="46" t="s">
        <v>366</v>
      </c>
      <c r="B4" s="46"/>
      <c r="C4" s="46"/>
      <c r="D4" s="46"/>
      <c r="E4" s="46"/>
      <c r="F4" s="46"/>
      <c r="G4" s="46"/>
      <c r="H4" s="46"/>
      <c r="I4" s="46"/>
      <c r="J4" s="47"/>
      <c r="K4" s="48"/>
    </row>
    <row r="5" spans="1:12" s="44" customFormat="1" ht="53.25" customHeight="1">
      <c r="A5" s="387" t="s">
        <v>367</v>
      </c>
      <c r="B5" s="387"/>
      <c r="C5" s="387"/>
      <c r="D5" s="387"/>
      <c r="E5" s="387"/>
      <c r="F5" s="387"/>
      <c r="G5" s="387"/>
      <c r="H5" s="387"/>
      <c r="I5" s="49"/>
      <c r="J5" s="49"/>
      <c r="K5" s="49"/>
    </row>
    <row r="6" spans="1:12" s="44" customFormat="1" ht="20.100000000000001" customHeight="1">
      <c r="A6" s="46" t="s">
        <v>368</v>
      </c>
      <c r="B6" s="46"/>
      <c r="C6" s="46"/>
      <c r="D6" s="46"/>
      <c r="E6" s="46"/>
      <c r="F6" s="46"/>
      <c r="G6" s="46"/>
      <c r="H6" s="46"/>
      <c r="I6" s="46"/>
      <c r="J6" s="47"/>
      <c r="K6" s="48"/>
    </row>
    <row r="7" spans="1:12" s="44" customFormat="1" ht="20.100000000000001" customHeight="1" thickBot="1">
      <c r="A7" s="46" t="s">
        <v>108</v>
      </c>
      <c r="B7" s="46"/>
      <c r="C7" s="46"/>
      <c r="D7" s="46"/>
      <c r="E7" s="46"/>
      <c r="F7" s="46"/>
      <c r="G7" s="46"/>
      <c r="H7" s="53" t="s">
        <v>107</v>
      </c>
      <c r="I7" s="46"/>
      <c r="J7" s="47"/>
      <c r="K7" s="48"/>
    </row>
    <row r="8" spans="1:12" s="44" customFormat="1" ht="16.5" customHeight="1">
      <c r="A8" s="47"/>
      <c r="B8" s="388" t="s">
        <v>142</v>
      </c>
      <c r="C8" s="389"/>
      <c r="D8" s="381" t="s">
        <v>198</v>
      </c>
      <c r="E8" s="382"/>
      <c r="F8" s="129" t="s">
        <v>280</v>
      </c>
      <c r="G8" s="383" t="s">
        <v>103</v>
      </c>
      <c r="H8" s="377" t="s">
        <v>102</v>
      </c>
      <c r="I8" s="47"/>
      <c r="J8" s="48"/>
    </row>
    <row r="9" spans="1:12" s="44" customFormat="1" ht="16.5" customHeight="1">
      <c r="A9" s="47"/>
      <c r="B9" s="80" t="s">
        <v>143</v>
      </c>
      <c r="C9" s="81" t="s">
        <v>144</v>
      </c>
      <c r="D9" s="298" t="s">
        <v>369</v>
      </c>
      <c r="E9" s="298" t="s">
        <v>370</v>
      </c>
      <c r="F9" s="54" t="s">
        <v>145</v>
      </c>
      <c r="G9" s="384"/>
      <c r="H9" s="378"/>
      <c r="I9" s="47"/>
      <c r="J9" s="48"/>
    </row>
    <row r="10" spans="1:12" s="44" customFormat="1" ht="15" customHeight="1">
      <c r="A10" s="47"/>
      <c r="B10" s="71" t="s">
        <v>150</v>
      </c>
      <c r="C10" s="69" t="s">
        <v>146</v>
      </c>
      <c r="D10" s="291">
        <v>75206000</v>
      </c>
      <c r="E10" s="291">
        <v>72826000</v>
      </c>
      <c r="F10" s="62">
        <f t="shared" ref="F10" si="0">E10-D10</f>
        <v>-2380000</v>
      </c>
      <c r="G10" s="56">
        <f t="shared" ref="G10" si="1">(E10-D10)/D10</f>
        <v>-3.1646411190596496E-2</v>
      </c>
      <c r="H10" s="72" t="s">
        <v>371</v>
      </c>
      <c r="I10" s="47"/>
      <c r="J10" s="48"/>
    </row>
    <row r="11" spans="1:12" s="44" customFormat="1" ht="15" customHeight="1">
      <c r="A11" s="47"/>
      <c r="B11" s="71" t="s">
        <v>2</v>
      </c>
      <c r="C11" s="69" t="s">
        <v>147</v>
      </c>
      <c r="D11" s="55">
        <v>8893103</v>
      </c>
      <c r="E11" s="55">
        <v>0</v>
      </c>
      <c r="F11" s="62">
        <f>E11-D11</f>
        <v>-8893103</v>
      </c>
      <c r="G11" s="185">
        <f t="shared" ref="G11:G13" si="2">(E11-D11)/D11</f>
        <v>-1</v>
      </c>
      <c r="H11" s="307" t="s">
        <v>372</v>
      </c>
      <c r="I11" s="47"/>
      <c r="J11" s="48"/>
    </row>
    <row r="12" spans="1:12" s="44" customFormat="1" ht="15" customHeight="1">
      <c r="A12" s="47"/>
      <c r="B12" s="73" t="s">
        <v>109</v>
      </c>
      <c r="C12" s="70" t="s">
        <v>148</v>
      </c>
      <c r="D12" s="55">
        <v>1168637</v>
      </c>
      <c r="E12" s="55">
        <v>1350654</v>
      </c>
      <c r="F12" s="62">
        <f>E12-D12</f>
        <v>182017</v>
      </c>
      <c r="G12" s="185">
        <f t="shared" si="2"/>
        <v>0.15575152934572498</v>
      </c>
      <c r="H12" s="74"/>
      <c r="I12" s="47"/>
      <c r="J12" s="48"/>
    </row>
    <row r="13" spans="1:12" s="44" customFormat="1" ht="15" customHeight="1">
      <c r="A13" s="47"/>
      <c r="B13" s="73" t="s">
        <v>141</v>
      </c>
      <c r="C13" s="70" t="s">
        <v>149</v>
      </c>
      <c r="D13" s="55">
        <v>5588074</v>
      </c>
      <c r="E13" s="55">
        <v>2885574</v>
      </c>
      <c r="F13" s="62">
        <f>E13-D13</f>
        <v>-2702500</v>
      </c>
      <c r="G13" s="185">
        <f t="shared" si="2"/>
        <v>-0.48361922193585838</v>
      </c>
      <c r="H13" s="72" t="s">
        <v>373</v>
      </c>
      <c r="I13" s="47"/>
      <c r="J13" s="48"/>
    </row>
    <row r="14" spans="1:12" s="44" customFormat="1" ht="15" customHeight="1" thickBot="1">
      <c r="A14" s="47"/>
      <c r="B14" s="75" t="s">
        <v>76</v>
      </c>
      <c r="C14" s="76"/>
      <c r="D14" s="292">
        <f>SUM(D10:D13)</f>
        <v>90855814</v>
      </c>
      <c r="E14" s="292">
        <f>SUM(E10:E13)</f>
        <v>77062228</v>
      </c>
      <c r="F14" s="78">
        <f>E14-D14</f>
        <v>-13793586</v>
      </c>
      <c r="G14" s="83">
        <f>(E14-D14)/D14</f>
        <v>-0.15181841857693334</v>
      </c>
      <c r="H14" s="79"/>
      <c r="I14" s="47"/>
      <c r="J14" s="48"/>
    </row>
    <row r="15" spans="1:12" s="44" customFormat="1" ht="11.25" customHeight="1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8"/>
    </row>
    <row r="16" spans="1:12" s="44" customFormat="1" ht="20.100000000000001" customHeight="1" thickBot="1">
      <c r="A16" s="47" t="s">
        <v>110</v>
      </c>
      <c r="B16" s="47"/>
      <c r="C16" s="47"/>
      <c r="D16" s="47"/>
      <c r="E16" s="47"/>
      <c r="F16" s="47"/>
      <c r="G16" s="47"/>
      <c r="H16" s="53" t="s">
        <v>107</v>
      </c>
      <c r="I16" s="47"/>
      <c r="J16" s="47"/>
      <c r="K16" s="48"/>
    </row>
    <row r="17" spans="1:8" s="44" customFormat="1" ht="16.5" customHeight="1">
      <c r="B17" s="379" t="s">
        <v>151</v>
      </c>
      <c r="C17" s="380"/>
      <c r="D17" s="381" t="s">
        <v>198</v>
      </c>
      <c r="E17" s="382"/>
      <c r="F17" s="129" t="s">
        <v>280</v>
      </c>
      <c r="G17" s="383" t="s">
        <v>103</v>
      </c>
      <c r="H17" s="377" t="s">
        <v>104</v>
      </c>
    </row>
    <row r="18" spans="1:8" s="44" customFormat="1" ht="16.5" customHeight="1">
      <c r="B18" s="80" t="s">
        <v>152</v>
      </c>
      <c r="C18" s="81" t="s">
        <v>153</v>
      </c>
      <c r="D18" s="298" t="s">
        <v>369</v>
      </c>
      <c r="E18" s="298" t="s">
        <v>370</v>
      </c>
      <c r="F18" s="136" t="s">
        <v>145</v>
      </c>
      <c r="G18" s="384"/>
      <c r="H18" s="378"/>
    </row>
    <row r="19" spans="1:8" s="44" customFormat="1" ht="15" customHeight="1">
      <c r="B19" s="374" t="s">
        <v>111</v>
      </c>
      <c r="C19" s="69" t="s">
        <v>154</v>
      </c>
      <c r="D19" s="57">
        <v>55170492</v>
      </c>
      <c r="E19" s="57">
        <v>51502000</v>
      </c>
      <c r="F19" s="62">
        <f t="shared" ref="F19:F25" si="3">E19-D19</f>
        <v>-3668492</v>
      </c>
      <c r="G19" s="56">
        <f t="shared" ref="G19:G25" si="4">(E19-D19)/D19</f>
        <v>-6.6493733642977115E-2</v>
      </c>
      <c r="H19" s="82"/>
    </row>
    <row r="20" spans="1:8" s="44" customFormat="1" ht="15" customHeight="1">
      <c r="B20" s="375"/>
      <c r="C20" s="69" t="s">
        <v>199</v>
      </c>
      <c r="D20" s="57">
        <v>240000</v>
      </c>
      <c r="E20" s="57">
        <v>500000</v>
      </c>
      <c r="F20" s="62">
        <f t="shared" si="3"/>
        <v>260000</v>
      </c>
      <c r="G20" s="56">
        <f t="shared" si="4"/>
        <v>1.0833333333333333</v>
      </c>
      <c r="H20" s="82"/>
    </row>
    <row r="21" spans="1:8" s="44" customFormat="1" ht="15" customHeight="1">
      <c r="B21" s="376"/>
      <c r="C21" s="69" t="s">
        <v>155</v>
      </c>
      <c r="D21" s="57">
        <v>16361880</v>
      </c>
      <c r="E21" s="57">
        <v>18694000</v>
      </c>
      <c r="F21" s="62">
        <f t="shared" si="3"/>
        <v>2332120</v>
      </c>
      <c r="G21" s="56">
        <f t="shared" si="4"/>
        <v>0.14253374306620023</v>
      </c>
      <c r="H21" s="82"/>
    </row>
    <row r="22" spans="1:8" s="44" customFormat="1" ht="15" customHeight="1">
      <c r="B22" s="71" t="s">
        <v>157</v>
      </c>
      <c r="C22" s="69" t="s">
        <v>156</v>
      </c>
      <c r="D22" s="57">
        <v>3037500</v>
      </c>
      <c r="E22" s="57">
        <v>300000</v>
      </c>
      <c r="F22" s="62">
        <f t="shared" si="3"/>
        <v>-2737500</v>
      </c>
      <c r="G22" s="56">
        <f t="shared" si="4"/>
        <v>-0.90123456790123457</v>
      </c>
      <c r="H22" s="82" t="s">
        <v>293</v>
      </c>
    </row>
    <row r="23" spans="1:8" s="44" customFormat="1" ht="15" customHeight="1">
      <c r="B23" s="73" t="s">
        <v>158</v>
      </c>
      <c r="C23" s="70" t="s">
        <v>122</v>
      </c>
      <c r="D23" s="57">
        <v>11083000</v>
      </c>
      <c r="E23" s="57">
        <v>3730000</v>
      </c>
      <c r="F23" s="62">
        <f t="shared" si="3"/>
        <v>-7353000</v>
      </c>
      <c r="G23" s="56">
        <f t="shared" si="4"/>
        <v>-0.66344852476766214</v>
      </c>
      <c r="H23" s="82" t="s">
        <v>294</v>
      </c>
    </row>
    <row r="24" spans="1:8" s="44" customFormat="1" ht="15" customHeight="1">
      <c r="B24" s="73" t="s">
        <v>159</v>
      </c>
      <c r="C24" s="70" t="s">
        <v>159</v>
      </c>
      <c r="D24" s="57">
        <v>4962942</v>
      </c>
      <c r="E24" s="57">
        <v>2336228</v>
      </c>
      <c r="F24" s="62">
        <f t="shared" si="3"/>
        <v>-2626714</v>
      </c>
      <c r="G24" s="56">
        <f t="shared" si="4"/>
        <v>-0.52926550421101037</v>
      </c>
      <c r="H24" s="82" t="s">
        <v>375</v>
      </c>
    </row>
    <row r="25" spans="1:8" s="44" customFormat="1" ht="15" customHeight="1" thickBot="1">
      <c r="B25" s="75" t="s">
        <v>112</v>
      </c>
      <c r="C25" s="76"/>
      <c r="D25" s="77">
        <f>SUM(D19:D24)</f>
        <v>90855814</v>
      </c>
      <c r="E25" s="77">
        <f>SUM(E19:E24)</f>
        <v>77062228</v>
      </c>
      <c r="F25" s="78">
        <f t="shared" si="3"/>
        <v>-13793586</v>
      </c>
      <c r="G25" s="186">
        <f t="shared" si="4"/>
        <v>-0.15181841857693334</v>
      </c>
      <c r="H25" s="79"/>
    </row>
    <row r="26" spans="1:8" s="44" customFormat="1" ht="22.5">
      <c r="B26" s="44" ph="1"/>
      <c r="C26" s="44" ph="1"/>
    </row>
    <row r="27" spans="1:8" s="44" customFormat="1" ht="22.5">
      <c r="B27" s="44" ph="1"/>
      <c r="C27" s="44" ph="1"/>
    </row>
    <row r="28" spans="1:8" s="44" customFormat="1" ht="21.95" customHeight="1">
      <c r="A28" s="58" t="s">
        <v>374</v>
      </c>
      <c r="B28" s="58"/>
      <c r="C28" s="58"/>
      <c r="D28" s="58"/>
      <c r="E28" s="58"/>
      <c r="F28" s="58"/>
      <c r="G28" s="58"/>
      <c r="H28" s="58"/>
    </row>
    <row r="29" spans="1:8" s="44" customFormat="1" ht="21.95" customHeight="1">
      <c r="A29" s="58" t="s">
        <v>113</v>
      </c>
      <c r="B29" s="58"/>
      <c r="C29" s="58"/>
      <c r="D29" s="58"/>
      <c r="E29" s="58"/>
      <c r="F29" s="58"/>
      <c r="G29" s="58"/>
      <c r="H29" s="58"/>
    </row>
    <row r="30" spans="1:8" s="44" customFormat="1" ht="21.95" customHeight="1">
      <c r="A30" s="58" t="s">
        <v>295</v>
      </c>
      <c r="B30" s="58"/>
      <c r="C30" s="58"/>
      <c r="D30" s="58"/>
      <c r="E30" s="58"/>
      <c r="F30" s="58"/>
      <c r="G30" s="58"/>
      <c r="H30" s="58"/>
    </row>
    <row r="31" spans="1:8" s="44" customFormat="1" ht="21.95" customHeight="1">
      <c r="A31" s="58" t="s">
        <v>161</v>
      </c>
      <c r="B31" s="58"/>
      <c r="C31" s="58"/>
      <c r="D31" s="58"/>
      <c r="E31" s="58"/>
      <c r="F31" s="58"/>
      <c r="G31" s="58"/>
      <c r="H31" s="58"/>
    </row>
    <row r="32" spans="1:8" s="44" customFormat="1" ht="21.95" customHeight="1">
      <c r="A32" s="58"/>
      <c r="B32" s="58"/>
      <c r="C32" s="58"/>
      <c r="D32" s="58"/>
      <c r="E32" s="58"/>
      <c r="F32" s="58"/>
      <c r="G32" s="58"/>
      <c r="H32" s="58"/>
    </row>
    <row r="33" spans="1:8" s="60" customFormat="1" ht="21.95" customHeight="1">
      <c r="A33" s="59" t="s">
        <v>105</v>
      </c>
      <c r="B33" s="59"/>
      <c r="C33" s="59"/>
      <c r="D33" s="59"/>
      <c r="E33" s="59"/>
      <c r="F33" s="59"/>
      <c r="G33" s="59"/>
      <c r="H33" s="59"/>
    </row>
    <row r="34" spans="1:8" s="60" customFormat="1" ht="21.95" customHeight="1">
      <c r="A34" s="59" t="s">
        <v>106</v>
      </c>
      <c r="B34" s="59"/>
      <c r="C34" s="59"/>
      <c r="D34" s="59"/>
      <c r="E34" s="59"/>
      <c r="F34" s="59"/>
      <c r="G34" s="59"/>
      <c r="H34" s="59"/>
    </row>
    <row r="35" spans="1:8" s="44" customFormat="1" ht="22.5">
      <c r="B35" s="44" ph="1"/>
      <c r="C35" s="44" ph="1"/>
    </row>
  </sheetData>
  <mergeCells count="11">
    <mergeCell ref="A2:H2"/>
    <mergeCell ref="A5:H5"/>
    <mergeCell ref="H8:H9"/>
    <mergeCell ref="B8:C8"/>
    <mergeCell ref="D8:E8"/>
    <mergeCell ref="G8:G9"/>
    <mergeCell ref="B19:B21"/>
    <mergeCell ref="H17:H18"/>
    <mergeCell ref="B17:C17"/>
    <mergeCell ref="D17:E17"/>
    <mergeCell ref="G17:G18"/>
  </mergeCells>
  <phoneticPr fontId="3" type="noConversion"/>
  <pageMargins left="0" right="0" top="0.74803149606299213" bottom="0.55118110236220474" header="0.31496062992125984" footer="0.31496062992125984"/>
  <pageSetup paperSize="9" orientation="landscape" r:id="rId1"/>
  <headerFooter>
    <oddFooter>&amp;L2017년푸드뱅크예산안총칙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54"/>
  <sheetViews>
    <sheetView workbookViewId="0">
      <selection sqref="A1:N54"/>
    </sheetView>
  </sheetViews>
  <sheetFormatPr defaultRowHeight="16.5"/>
  <cols>
    <col min="1" max="2" width="3.77734375" style="1" customWidth="1"/>
    <col min="3" max="3" width="13.33203125" style="1" customWidth="1"/>
    <col min="4" max="4" width="9.88671875" style="1" customWidth="1"/>
    <col min="5" max="5" width="10.21875" style="1" customWidth="1"/>
    <col min="6" max="6" width="9.6640625" style="1" customWidth="1"/>
    <col min="7" max="7" width="5.5546875" style="128" customWidth="1"/>
    <col min="8" max="9" width="3.77734375" style="1" customWidth="1"/>
    <col min="10" max="10" width="17.77734375" style="1" customWidth="1"/>
    <col min="11" max="12" width="10.77734375" style="1" customWidth="1"/>
    <col min="13" max="13" width="10.21875" style="1" customWidth="1"/>
    <col min="14" max="14" width="5.6640625" style="1" customWidth="1"/>
    <col min="15" max="15" width="10.77734375" style="1" bestFit="1" customWidth="1"/>
    <col min="16" max="16384" width="8.88671875" style="1"/>
  </cols>
  <sheetData>
    <row r="1" spans="1:14" ht="23.25">
      <c r="A1" s="395" t="s">
        <v>360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3"/>
    </row>
    <row r="2" spans="1:14" ht="24.95" customHeight="1">
      <c r="A2" s="396" t="s">
        <v>61</v>
      </c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4"/>
    </row>
    <row r="3" spans="1:14" ht="24.95" customHeight="1">
      <c r="A3" s="397" t="s">
        <v>57</v>
      </c>
      <c r="B3" s="397"/>
      <c r="C3" s="397"/>
      <c r="D3" s="3"/>
      <c r="E3" s="3"/>
      <c r="F3" s="3"/>
      <c r="G3" s="127"/>
      <c r="H3" s="3"/>
      <c r="I3" s="3"/>
      <c r="J3" s="3"/>
      <c r="K3" s="3"/>
      <c r="L3" s="3"/>
      <c r="M3" s="3"/>
      <c r="N3" s="3"/>
    </row>
    <row r="4" spans="1:14" ht="24.95" customHeight="1">
      <c r="A4" s="398"/>
      <c r="B4" s="398"/>
      <c r="C4" s="398"/>
      <c r="I4" s="84"/>
      <c r="J4" s="84"/>
      <c r="M4" s="2" t="s">
        <v>60</v>
      </c>
      <c r="N4" s="2"/>
    </row>
    <row r="5" spans="1:14" ht="16.5" customHeight="1">
      <c r="A5" s="400" t="s">
        <v>39</v>
      </c>
      <c r="B5" s="401"/>
      <c r="C5" s="401"/>
      <c r="D5" s="401"/>
      <c r="E5" s="401"/>
      <c r="F5" s="401"/>
      <c r="G5" s="187"/>
      <c r="H5" s="404" t="s">
        <v>40</v>
      </c>
      <c r="I5" s="405"/>
      <c r="J5" s="405"/>
      <c r="K5" s="405"/>
      <c r="L5" s="405"/>
      <c r="M5" s="405"/>
      <c r="N5" s="406"/>
    </row>
    <row r="6" spans="1:14" ht="16.5" customHeight="1">
      <c r="A6" s="411" t="s">
        <v>41</v>
      </c>
      <c r="B6" s="399" t="s">
        <v>42</v>
      </c>
      <c r="C6" s="399" t="s">
        <v>43</v>
      </c>
      <c r="D6" s="138" t="s">
        <v>361</v>
      </c>
      <c r="E6" s="138" t="s">
        <v>363</v>
      </c>
      <c r="F6" s="399" t="s">
        <v>59</v>
      </c>
      <c r="G6" s="409" t="s">
        <v>75</v>
      </c>
      <c r="H6" s="402" t="s">
        <v>41</v>
      </c>
      <c r="I6" s="399" t="s">
        <v>42</v>
      </c>
      <c r="J6" s="399" t="s">
        <v>43</v>
      </c>
      <c r="K6" s="138" t="s">
        <v>361</v>
      </c>
      <c r="L6" s="138" t="s">
        <v>363</v>
      </c>
      <c r="M6" s="399" t="s">
        <v>59</v>
      </c>
      <c r="N6" s="407" t="s">
        <v>75</v>
      </c>
    </row>
    <row r="7" spans="1:14" ht="16.5" customHeight="1">
      <c r="A7" s="411"/>
      <c r="B7" s="399"/>
      <c r="C7" s="399"/>
      <c r="D7" s="139" t="s">
        <v>362</v>
      </c>
      <c r="E7" s="139" t="s">
        <v>364</v>
      </c>
      <c r="F7" s="399"/>
      <c r="G7" s="410"/>
      <c r="H7" s="403"/>
      <c r="I7" s="399"/>
      <c r="J7" s="399"/>
      <c r="K7" s="139" t="s">
        <v>362</v>
      </c>
      <c r="L7" s="139" t="s">
        <v>364</v>
      </c>
      <c r="M7" s="399"/>
      <c r="N7" s="408"/>
    </row>
    <row r="8" spans="1:14" ht="18.75" customHeight="1">
      <c r="A8" s="421" t="s">
        <v>44</v>
      </c>
      <c r="B8" s="420"/>
      <c r="C8" s="420"/>
      <c r="D8" s="188">
        <f>D9+D12+D17+D21+D24</f>
        <v>90855814</v>
      </c>
      <c r="E8" s="188">
        <f>E9+E12+E17+E21+E24</f>
        <v>77062228</v>
      </c>
      <c r="F8" s="304">
        <f>E8-D8</f>
        <v>-13793586</v>
      </c>
      <c r="G8" s="190">
        <f>F8/D8</f>
        <v>-0.15181841857693334</v>
      </c>
      <c r="H8" s="420" t="s">
        <v>44</v>
      </c>
      <c r="I8" s="420"/>
      <c r="J8" s="420"/>
      <c r="K8" s="183">
        <f>K9+K34+K38+K51</f>
        <v>90855814</v>
      </c>
      <c r="L8" s="183">
        <f>L9+L34+L38+L51</f>
        <v>77062228</v>
      </c>
      <c r="M8" s="284">
        <f>L8-K8</f>
        <v>-13793586</v>
      </c>
      <c r="N8" s="191">
        <f>M8/K8</f>
        <v>-0.15181841857693334</v>
      </c>
    </row>
    <row r="9" spans="1:14" ht="18.75" customHeight="1">
      <c r="A9" s="418" t="s">
        <v>71</v>
      </c>
      <c r="B9" s="419"/>
      <c r="C9" s="419"/>
      <c r="D9" s="188">
        <f>D10</f>
        <v>2684857</v>
      </c>
      <c r="E9" s="188">
        <f>E10</f>
        <v>0</v>
      </c>
      <c r="F9" s="189">
        <f t="shared" ref="F9:F23" si="0">E9-D9</f>
        <v>-2684857</v>
      </c>
      <c r="G9" s="190">
        <f>F9/D9</f>
        <v>-1</v>
      </c>
      <c r="H9" s="419" t="s">
        <v>45</v>
      </c>
      <c r="I9" s="419"/>
      <c r="J9" s="419"/>
      <c r="K9" s="183">
        <f>K10+K16+K22+K27</f>
        <v>71772372</v>
      </c>
      <c r="L9" s="183">
        <f>L10+L16+L22+L27</f>
        <v>70696000</v>
      </c>
      <c r="M9" s="285">
        <f t="shared" ref="M9:M12" si="1">L9-K9</f>
        <v>-1076372</v>
      </c>
      <c r="N9" s="191">
        <f t="shared" ref="N9:N12" si="2">M9/K9</f>
        <v>-1.4997024203129304E-2</v>
      </c>
    </row>
    <row r="10" spans="1:14" ht="18.75" customHeight="1">
      <c r="A10" s="192"/>
      <c r="B10" s="424" t="s">
        <v>51</v>
      </c>
      <c r="C10" s="424"/>
      <c r="D10" s="145">
        <f>D11</f>
        <v>2684857</v>
      </c>
      <c r="E10" s="145">
        <f>E11</f>
        <v>0</v>
      </c>
      <c r="F10" s="177">
        <f t="shared" si="0"/>
        <v>-2684857</v>
      </c>
      <c r="G10" s="178">
        <f t="shared" ref="G10:G23" si="3">F10/D10</f>
        <v>-1</v>
      </c>
      <c r="H10" s="142"/>
      <c r="I10" s="425" t="s">
        <v>67</v>
      </c>
      <c r="J10" s="425"/>
      <c r="K10" s="145">
        <f>K11+K12+K15+K13+K14</f>
        <v>31070492</v>
      </c>
      <c r="L10" s="145">
        <f>L11+L12+L15+L13+L14</f>
        <v>27502000</v>
      </c>
      <c r="M10" s="286">
        <f t="shared" si="1"/>
        <v>-3568492</v>
      </c>
      <c r="N10" s="193">
        <f t="shared" si="2"/>
        <v>-0.11485148030485001</v>
      </c>
    </row>
    <row r="11" spans="1:14" ht="18.75" customHeight="1">
      <c r="A11" s="194"/>
      <c r="B11" s="142"/>
      <c r="C11" s="142" t="s">
        <v>65</v>
      </c>
      <c r="D11" s="195">
        <v>2684857</v>
      </c>
      <c r="E11" s="195">
        <v>0</v>
      </c>
      <c r="F11" s="196">
        <f t="shared" si="0"/>
        <v>-2684857</v>
      </c>
      <c r="G11" s="197">
        <f t="shared" si="3"/>
        <v>-1</v>
      </c>
      <c r="H11" s="198"/>
      <c r="I11" s="312"/>
      <c r="J11" s="312" t="s">
        <v>46</v>
      </c>
      <c r="K11" s="141">
        <v>23836160</v>
      </c>
      <c r="L11" s="141">
        <v>20348000</v>
      </c>
      <c r="M11" s="287">
        <f t="shared" si="1"/>
        <v>-3488160</v>
      </c>
      <c r="N11" s="199">
        <f t="shared" si="2"/>
        <v>-0.14633900762538932</v>
      </c>
    </row>
    <row r="12" spans="1:14" ht="18.75" customHeight="1">
      <c r="A12" s="422" t="s">
        <v>72</v>
      </c>
      <c r="B12" s="423"/>
      <c r="C12" s="423"/>
      <c r="D12" s="188">
        <f>D13</f>
        <v>75206000</v>
      </c>
      <c r="E12" s="188">
        <f>E13</f>
        <v>72826000</v>
      </c>
      <c r="F12" s="189">
        <f t="shared" si="0"/>
        <v>-2380000</v>
      </c>
      <c r="G12" s="190">
        <f t="shared" si="3"/>
        <v>-3.1646411190596496E-2</v>
      </c>
      <c r="H12" s="312"/>
      <c r="I12" s="312"/>
      <c r="J12" s="312" t="s">
        <v>13</v>
      </c>
      <c r="K12" s="141">
        <v>2587880</v>
      </c>
      <c r="L12" s="141">
        <v>2967600</v>
      </c>
      <c r="M12" s="287">
        <f t="shared" si="1"/>
        <v>379720</v>
      </c>
      <c r="N12" s="199">
        <f t="shared" si="2"/>
        <v>0.14673014204677187</v>
      </c>
    </row>
    <row r="13" spans="1:14" ht="18.75" customHeight="1">
      <c r="A13" s="313">
        <v>11</v>
      </c>
      <c r="B13" s="412" t="s">
        <v>52</v>
      </c>
      <c r="C13" s="412"/>
      <c r="D13" s="145">
        <f>D14+D15+D16</f>
        <v>75206000</v>
      </c>
      <c r="E13" s="145">
        <f>E14+E15+E16</f>
        <v>72826000</v>
      </c>
      <c r="F13" s="177">
        <f t="shared" si="0"/>
        <v>-2380000</v>
      </c>
      <c r="G13" s="178">
        <f t="shared" si="3"/>
        <v>-3.1646411190596496E-2</v>
      </c>
      <c r="H13" s="312"/>
      <c r="I13" s="312"/>
      <c r="J13" s="312" t="s">
        <v>14</v>
      </c>
      <c r="K13" s="141">
        <v>2078102</v>
      </c>
      <c r="L13" s="141">
        <v>1943000</v>
      </c>
      <c r="M13" s="287">
        <f t="shared" ref="M13:M25" si="4">L13-K13</f>
        <v>-135102</v>
      </c>
      <c r="N13" s="199">
        <f>M13/K13</f>
        <v>-6.5012208255417689E-2</v>
      </c>
    </row>
    <row r="14" spans="1:14" ht="18.75" customHeight="1">
      <c r="A14" s="313"/>
      <c r="B14" s="314"/>
      <c r="C14" s="314" t="s">
        <v>68</v>
      </c>
      <c r="D14" s="200">
        <v>48826000</v>
      </c>
      <c r="E14" s="200">
        <v>48826000</v>
      </c>
      <c r="F14" s="196">
        <f t="shared" si="0"/>
        <v>0</v>
      </c>
      <c r="G14" s="197">
        <f t="shared" si="3"/>
        <v>0</v>
      </c>
      <c r="H14" s="312"/>
      <c r="I14" s="312"/>
      <c r="J14" s="312" t="s">
        <v>15</v>
      </c>
      <c r="K14" s="141">
        <v>2568350</v>
      </c>
      <c r="L14" s="141">
        <v>2243400</v>
      </c>
      <c r="M14" s="287">
        <f t="shared" si="4"/>
        <v>-324950</v>
      </c>
      <c r="N14" s="199">
        <f>M14/K14</f>
        <v>-0.12652091809916874</v>
      </c>
    </row>
    <row r="15" spans="1:14" ht="18.75" customHeight="1">
      <c r="A15" s="310"/>
      <c r="B15" s="201"/>
      <c r="C15" s="202" t="s">
        <v>138</v>
      </c>
      <c r="D15" s="200">
        <v>24000000</v>
      </c>
      <c r="E15" s="200">
        <v>24000000</v>
      </c>
      <c r="F15" s="196">
        <f t="shared" si="0"/>
        <v>0</v>
      </c>
      <c r="G15" s="197">
        <f t="shared" si="3"/>
        <v>0</v>
      </c>
      <c r="H15" s="203"/>
      <c r="I15" s="179"/>
      <c r="J15" s="312" t="s">
        <v>175</v>
      </c>
      <c r="K15" s="141">
        <v>0</v>
      </c>
      <c r="L15" s="141">
        <v>0</v>
      </c>
      <c r="M15" s="287">
        <f t="shared" si="4"/>
        <v>0</v>
      </c>
      <c r="N15" s="199">
        <v>1</v>
      </c>
    </row>
    <row r="16" spans="1:14" ht="18.75" customHeight="1">
      <c r="A16" s="313"/>
      <c r="B16" s="314"/>
      <c r="C16" s="314" t="s">
        <v>290</v>
      </c>
      <c r="D16" s="200">
        <v>2380000</v>
      </c>
      <c r="E16" s="200">
        <v>0</v>
      </c>
      <c r="F16" s="196">
        <f t="shared" si="0"/>
        <v>-2380000</v>
      </c>
      <c r="G16" s="197">
        <f t="shared" si="3"/>
        <v>-1</v>
      </c>
      <c r="H16" s="203"/>
      <c r="I16" s="390" t="s">
        <v>137</v>
      </c>
      <c r="J16" s="391"/>
      <c r="K16" s="145">
        <f>K17+K18+K19+K20+K21</f>
        <v>24100000</v>
      </c>
      <c r="L16" s="145">
        <f>L17+L18+L19+L20+L21</f>
        <v>24000000</v>
      </c>
      <c r="M16" s="288">
        <f t="shared" si="4"/>
        <v>-100000</v>
      </c>
      <c r="N16" s="193">
        <f>M16/K16</f>
        <v>-4.1493775933609959E-3</v>
      </c>
    </row>
    <row r="17" spans="1:15" ht="18.75" customHeight="1">
      <c r="A17" s="413" t="s">
        <v>74</v>
      </c>
      <c r="B17" s="392"/>
      <c r="C17" s="393"/>
      <c r="D17" s="188">
        <f>D18</f>
        <v>6741164</v>
      </c>
      <c r="E17" s="188">
        <f>E18</f>
        <v>0</v>
      </c>
      <c r="F17" s="189">
        <f t="shared" si="0"/>
        <v>-6741164</v>
      </c>
      <c r="G17" s="190">
        <f t="shared" si="3"/>
        <v>-1</v>
      </c>
      <c r="H17" s="85"/>
      <c r="I17" s="312"/>
      <c r="J17" s="142" t="s">
        <v>46</v>
      </c>
      <c r="K17" s="141">
        <v>20326200</v>
      </c>
      <c r="L17" s="141">
        <v>20326200</v>
      </c>
      <c r="M17" s="287">
        <f t="shared" si="4"/>
        <v>0</v>
      </c>
      <c r="N17" s="199">
        <f>M17/K17</f>
        <v>0</v>
      </c>
    </row>
    <row r="18" spans="1:15" ht="18.75" customHeight="1">
      <c r="A18" s="313">
        <v>21</v>
      </c>
      <c r="B18" s="416" t="s">
        <v>2</v>
      </c>
      <c r="C18" s="393"/>
      <c r="D18" s="145">
        <f>D19+D20</f>
        <v>6741164</v>
      </c>
      <c r="E18" s="145">
        <f>E19+E20</f>
        <v>0</v>
      </c>
      <c r="F18" s="177">
        <f t="shared" si="0"/>
        <v>-6741164</v>
      </c>
      <c r="G18" s="178">
        <f t="shared" si="3"/>
        <v>-1</v>
      </c>
      <c r="H18" s="85"/>
      <c r="I18" s="312"/>
      <c r="J18" s="312" t="s">
        <v>13</v>
      </c>
      <c r="K18" s="141">
        <v>100000</v>
      </c>
      <c r="L18" s="141">
        <v>0</v>
      </c>
      <c r="M18" s="287">
        <f t="shared" si="4"/>
        <v>-100000</v>
      </c>
      <c r="N18" s="283">
        <v>1</v>
      </c>
    </row>
    <row r="19" spans="1:15" ht="18.75" customHeight="1">
      <c r="A19" s="313"/>
      <c r="B19" s="314"/>
      <c r="C19" s="314" t="s">
        <v>2</v>
      </c>
      <c r="D19" s="200">
        <v>1741164</v>
      </c>
      <c r="E19" s="200">
        <v>0</v>
      </c>
      <c r="F19" s="196">
        <f t="shared" si="0"/>
        <v>-1741164</v>
      </c>
      <c r="G19" s="197">
        <f t="shared" si="3"/>
        <v>-1</v>
      </c>
      <c r="H19" s="203"/>
      <c r="I19" s="84"/>
      <c r="J19" s="312" t="s">
        <v>14</v>
      </c>
      <c r="K19" s="141">
        <v>1693850</v>
      </c>
      <c r="L19" s="141">
        <v>1693850</v>
      </c>
      <c r="M19" s="287">
        <f t="shared" si="4"/>
        <v>0</v>
      </c>
      <c r="N19" s="199">
        <f>M19/K19</f>
        <v>0</v>
      </c>
    </row>
    <row r="20" spans="1:15" ht="18.75" customHeight="1">
      <c r="A20" s="313"/>
      <c r="B20" s="314"/>
      <c r="C20" s="314" t="s">
        <v>291</v>
      </c>
      <c r="D20" s="200">
        <v>5000000</v>
      </c>
      <c r="E20" s="200">
        <v>0</v>
      </c>
      <c r="F20" s="196">
        <f t="shared" si="0"/>
        <v>-5000000</v>
      </c>
      <c r="G20" s="197">
        <f t="shared" si="3"/>
        <v>-1</v>
      </c>
      <c r="H20" s="203"/>
      <c r="I20" s="312"/>
      <c r="J20" s="6" t="s">
        <v>175</v>
      </c>
      <c r="K20" s="205">
        <v>0</v>
      </c>
      <c r="L20" s="205">
        <v>0</v>
      </c>
      <c r="M20" s="287">
        <f t="shared" si="4"/>
        <v>0</v>
      </c>
      <c r="N20" s="204">
        <v>0</v>
      </c>
    </row>
    <row r="21" spans="1:15" ht="18.75" customHeight="1">
      <c r="A21" s="413" t="s">
        <v>73</v>
      </c>
      <c r="B21" s="392"/>
      <c r="C21" s="393"/>
      <c r="D21" s="188">
        <f>D22</f>
        <v>1150200</v>
      </c>
      <c r="E21" s="188">
        <f>E22</f>
        <v>0</v>
      </c>
      <c r="F21" s="189">
        <f t="shared" si="0"/>
        <v>-1150200</v>
      </c>
      <c r="G21" s="190">
        <f t="shared" si="3"/>
        <v>-1</v>
      </c>
      <c r="H21" s="198"/>
      <c r="I21" s="312"/>
      <c r="J21" s="142" t="s">
        <v>15</v>
      </c>
      <c r="K21" s="143">
        <v>1979950</v>
      </c>
      <c r="L21" s="143">
        <v>1979950</v>
      </c>
      <c r="M21" s="305">
        <f t="shared" si="4"/>
        <v>0</v>
      </c>
      <c r="N21" s="206">
        <f>M21/K21</f>
        <v>0</v>
      </c>
    </row>
    <row r="22" spans="1:15" ht="18.75" customHeight="1">
      <c r="A22" s="313">
        <v>31</v>
      </c>
      <c r="B22" s="416" t="s">
        <v>3</v>
      </c>
      <c r="C22" s="393"/>
      <c r="D22" s="145">
        <f>D23</f>
        <v>1150200</v>
      </c>
      <c r="E22" s="145">
        <f>E23</f>
        <v>0</v>
      </c>
      <c r="F22" s="177">
        <f t="shared" si="0"/>
        <v>-1150200</v>
      </c>
      <c r="G22" s="178">
        <f t="shared" si="3"/>
        <v>-1</v>
      </c>
      <c r="H22" s="312"/>
      <c r="I22" s="272" t="s">
        <v>277</v>
      </c>
      <c r="J22" s="272"/>
      <c r="K22" s="145">
        <f>K23+K24+K25</f>
        <v>240000</v>
      </c>
      <c r="L22" s="145">
        <f>L23+L24+L25</f>
        <v>500000</v>
      </c>
      <c r="M22" s="288">
        <f t="shared" si="4"/>
        <v>260000</v>
      </c>
      <c r="N22" s="193">
        <v>1</v>
      </c>
    </row>
    <row r="23" spans="1:15" ht="18.75" customHeight="1">
      <c r="A23" s="313"/>
      <c r="B23" s="314"/>
      <c r="C23" s="314" t="s">
        <v>3</v>
      </c>
      <c r="D23" s="200">
        <v>1150200</v>
      </c>
      <c r="E23" s="200">
        <v>0</v>
      </c>
      <c r="F23" s="196">
        <f t="shared" si="0"/>
        <v>-1150200</v>
      </c>
      <c r="G23" s="197">
        <f t="shared" si="3"/>
        <v>-1</v>
      </c>
      <c r="H23" s="312"/>
      <c r="I23" s="144"/>
      <c r="J23" s="312" t="s">
        <v>195</v>
      </c>
      <c r="K23" s="207">
        <v>0</v>
      </c>
      <c r="L23" s="207">
        <v>100000</v>
      </c>
      <c r="M23" s="287">
        <f t="shared" si="4"/>
        <v>100000</v>
      </c>
      <c r="N23" s="199">
        <v>1</v>
      </c>
    </row>
    <row r="24" spans="1:15" ht="18.75" customHeight="1">
      <c r="A24" s="417" t="s">
        <v>139</v>
      </c>
      <c r="B24" s="412"/>
      <c r="C24" s="412"/>
      <c r="D24" s="188">
        <f>D25</f>
        <v>5073593</v>
      </c>
      <c r="E24" s="188">
        <f>E25</f>
        <v>4236228</v>
      </c>
      <c r="F24" s="189">
        <f t="shared" ref="F24:F26" si="5">E24-D24</f>
        <v>-837365</v>
      </c>
      <c r="G24" s="190">
        <f t="shared" ref="G24:G26" si="6">F24/D24</f>
        <v>-0.16504378652367266</v>
      </c>
      <c r="H24" s="140"/>
      <c r="I24" s="144"/>
      <c r="J24" s="312" t="s">
        <v>196</v>
      </c>
      <c r="K24" s="141">
        <v>240000</v>
      </c>
      <c r="L24" s="141">
        <v>200000</v>
      </c>
      <c r="M24" s="287">
        <f t="shared" si="4"/>
        <v>-40000</v>
      </c>
      <c r="N24" s="199">
        <v>1</v>
      </c>
    </row>
    <row r="25" spans="1:15" ht="18.75" customHeight="1">
      <c r="A25" s="311">
        <v>41</v>
      </c>
      <c r="B25" s="412" t="s">
        <v>139</v>
      </c>
      <c r="C25" s="412"/>
      <c r="D25" s="145">
        <f>D26</f>
        <v>5073593</v>
      </c>
      <c r="E25" s="145">
        <f>E26</f>
        <v>4236228</v>
      </c>
      <c r="F25" s="177">
        <f t="shared" si="5"/>
        <v>-837365</v>
      </c>
      <c r="G25" s="178">
        <f t="shared" si="6"/>
        <v>-0.16504378652367266</v>
      </c>
      <c r="H25" s="312"/>
      <c r="I25" s="144"/>
      <c r="J25" s="312" t="s">
        <v>197</v>
      </c>
      <c r="K25" s="141">
        <v>0</v>
      </c>
      <c r="L25" s="141">
        <v>200000</v>
      </c>
      <c r="M25" s="287">
        <f t="shared" si="4"/>
        <v>200000</v>
      </c>
      <c r="N25" s="199">
        <v>1</v>
      </c>
    </row>
    <row r="26" spans="1:15" ht="18.75" customHeight="1">
      <c r="A26" s="331"/>
      <c r="B26" s="332"/>
      <c r="C26" s="332" t="s">
        <v>140</v>
      </c>
      <c r="D26" s="333">
        <v>5073593</v>
      </c>
      <c r="E26" s="333">
        <v>4236228</v>
      </c>
      <c r="F26" s="334">
        <f t="shared" si="5"/>
        <v>-837365</v>
      </c>
      <c r="G26" s="335">
        <f t="shared" si="6"/>
        <v>-0.16504378652367266</v>
      </c>
      <c r="H26" s="326"/>
      <c r="I26" s="326"/>
      <c r="J26" s="326"/>
      <c r="K26" s="326"/>
      <c r="L26" s="326"/>
      <c r="M26" s="326"/>
      <c r="N26" s="336"/>
    </row>
    <row r="27" spans="1:15" ht="15.75" customHeight="1">
      <c r="A27" s="322"/>
      <c r="B27" s="323"/>
      <c r="C27" s="323"/>
      <c r="D27" s="323"/>
      <c r="E27" s="323"/>
      <c r="F27" s="323"/>
      <c r="G27" s="324"/>
      <c r="H27" s="280"/>
      <c r="I27" s="414" t="s">
        <v>36</v>
      </c>
      <c r="J27" s="415"/>
      <c r="K27" s="328">
        <f>K28+K29+K30+K31+K32+K33</f>
        <v>16361880</v>
      </c>
      <c r="L27" s="328">
        <f>L28+L29+L30+L31+L32+L33</f>
        <v>18694000</v>
      </c>
      <c r="M27" s="329">
        <f t="shared" ref="M27:M34" si="7">L27-K27</f>
        <v>2332120</v>
      </c>
      <c r="N27" s="330">
        <f t="shared" ref="N27:N34" si="8">M27/K27</f>
        <v>0.14253374306620023</v>
      </c>
    </row>
    <row r="28" spans="1:15" ht="15.75" customHeight="1">
      <c r="A28" s="322"/>
      <c r="B28" s="323"/>
      <c r="C28" s="323"/>
      <c r="D28" s="323"/>
      <c r="E28" s="323"/>
      <c r="F28" s="323"/>
      <c r="G28" s="324"/>
      <c r="H28" s="140"/>
      <c r="I28" s="312"/>
      <c r="J28" s="312" t="s">
        <v>17</v>
      </c>
      <c r="K28" s="141">
        <v>270000</v>
      </c>
      <c r="L28" s="141">
        <v>368000</v>
      </c>
      <c r="M28" s="287">
        <f t="shared" si="7"/>
        <v>98000</v>
      </c>
      <c r="N28" s="199">
        <f t="shared" si="8"/>
        <v>0.36296296296296299</v>
      </c>
      <c r="O28" s="42"/>
    </row>
    <row r="29" spans="1:15" ht="15.75" customHeight="1">
      <c r="A29" s="322"/>
      <c r="B29" s="323"/>
      <c r="C29" s="323"/>
      <c r="D29" s="323"/>
      <c r="E29" s="323"/>
      <c r="F29" s="323"/>
      <c r="G29" s="324"/>
      <c r="H29" s="140"/>
      <c r="I29" s="208"/>
      <c r="J29" s="312" t="s">
        <v>18</v>
      </c>
      <c r="K29" s="141">
        <v>1380000</v>
      </c>
      <c r="L29" s="141">
        <v>846000</v>
      </c>
      <c r="M29" s="287">
        <f t="shared" si="7"/>
        <v>-534000</v>
      </c>
      <c r="N29" s="199">
        <f t="shared" si="8"/>
        <v>-0.38695652173913042</v>
      </c>
    </row>
    <row r="30" spans="1:15" ht="15.75" customHeight="1">
      <c r="A30" s="322"/>
      <c r="B30" s="323"/>
      <c r="C30" s="323"/>
      <c r="D30" s="323"/>
      <c r="E30" s="323"/>
      <c r="F30" s="323"/>
      <c r="G30" s="324"/>
      <c r="H30" s="140"/>
      <c r="I30" s="312"/>
      <c r="J30" s="312" t="s">
        <v>19</v>
      </c>
      <c r="K30" s="141">
        <v>2036000</v>
      </c>
      <c r="L30" s="141">
        <v>2496000</v>
      </c>
      <c r="M30" s="287">
        <f t="shared" si="7"/>
        <v>460000</v>
      </c>
      <c r="N30" s="199">
        <f t="shared" si="8"/>
        <v>0.22593320235756384</v>
      </c>
    </row>
    <row r="31" spans="1:15" ht="15.75" customHeight="1">
      <c r="A31" s="322"/>
      <c r="B31" s="323"/>
      <c r="C31" s="323"/>
      <c r="D31" s="323"/>
      <c r="E31" s="323"/>
      <c r="F31" s="323"/>
      <c r="G31" s="324"/>
      <c r="H31" s="140"/>
      <c r="I31" s="209"/>
      <c r="J31" s="312" t="s">
        <v>20</v>
      </c>
      <c r="K31" s="141">
        <v>2194000</v>
      </c>
      <c r="L31" s="141">
        <v>2720000</v>
      </c>
      <c r="M31" s="287">
        <f t="shared" si="7"/>
        <v>526000</v>
      </c>
      <c r="N31" s="199">
        <f t="shared" si="8"/>
        <v>0.23974475843208751</v>
      </c>
      <c r="O31" s="42"/>
    </row>
    <row r="32" spans="1:15" ht="15.75" customHeight="1">
      <c r="A32" s="322"/>
      <c r="B32" s="323"/>
      <c r="C32" s="323"/>
      <c r="D32" s="323"/>
      <c r="E32" s="323"/>
      <c r="F32" s="323"/>
      <c r="G32" s="324"/>
      <c r="H32" s="279"/>
      <c r="I32" s="210"/>
      <c r="J32" s="312" t="s">
        <v>21</v>
      </c>
      <c r="K32" s="141">
        <v>4223000</v>
      </c>
      <c r="L32" s="141">
        <v>4320000</v>
      </c>
      <c r="M32" s="287">
        <f t="shared" si="7"/>
        <v>97000</v>
      </c>
      <c r="N32" s="199">
        <f t="shared" si="8"/>
        <v>2.2969452995500829E-2</v>
      </c>
      <c r="O32" s="42"/>
    </row>
    <row r="33" spans="1:15" ht="15.75" customHeight="1">
      <c r="A33" s="322"/>
      <c r="B33" s="323"/>
      <c r="C33" s="323"/>
      <c r="D33" s="323"/>
      <c r="E33" s="323"/>
      <c r="F33" s="323"/>
      <c r="G33" s="324"/>
      <c r="H33" s="280"/>
      <c r="I33" s="144"/>
      <c r="J33" s="210" t="s">
        <v>64</v>
      </c>
      <c r="K33" s="141">
        <v>6258880</v>
      </c>
      <c r="L33" s="141">
        <v>7944000</v>
      </c>
      <c r="M33" s="287">
        <f t="shared" si="7"/>
        <v>1685120</v>
      </c>
      <c r="N33" s="199">
        <f t="shared" si="8"/>
        <v>0.26923666854133649</v>
      </c>
      <c r="O33" s="42"/>
    </row>
    <row r="34" spans="1:15" ht="15.75" customHeight="1">
      <c r="A34" s="322"/>
      <c r="B34" s="323"/>
      <c r="C34" s="323"/>
      <c r="D34" s="323"/>
      <c r="E34" s="323"/>
      <c r="F34" s="323"/>
      <c r="G34" s="324"/>
      <c r="H34" s="392" t="s">
        <v>5</v>
      </c>
      <c r="I34" s="392"/>
      <c r="J34" s="393"/>
      <c r="K34" s="183">
        <f>K35</f>
        <v>3037500</v>
      </c>
      <c r="L34" s="183">
        <f>L35</f>
        <v>300000</v>
      </c>
      <c r="M34" s="284">
        <f t="shared" si="7"/>
        <v>-2737500</v>
      </c>
      <c r="N34" s="191">
        <f t="shared" si="8"/>
        <v>-0.90123456790123457</v>
      </c>
      <c r="O34" s="42"/>
    </row>
    <row r="35" spans="1:15" ht="15.75" customHeight="1">
      <c r="A35" s="322"/>
      <c r="B35" s="323"/>
      <c r="C35" s="323"/>
      <c r="D35" s="323"/>
      <c r="E35" s="323"/>
      <c r="F35" s="323"/>
      <c r="G35" s="324"/>
      <c r="H35" s="215"/>
      <c r="I35" s="309" t="s">
        <v>22</v>
      </c>
      <c r="J35" s="308"/>
      <c r="K35" s="145">
        <f>K36+K37</f>
        <v>3037500</v>
      </c>
      <c r="L35" s="145">
        <f>L36+L37</f>
        <v>300000</v>
      </c>
      <c r="M35" s="286">
        <f t="shared" ref="M35:M54" si="9">L35-K35</f>
        <v>-2737500</v>
      </c>
      <c r="N35" s="193">
        <f t="shared" ref="N35:N53" si="10">M35/K35</f>
        <v>-0.90123456790123457</v>
      </c>
    </row>
    <row r="36" spans="1:15" ht="15.75" customHeight="1">
      <c r="A36" s="322"/>
      <c r="B36" s="323"/>
      <c r="C36" s="323"/>
      <c r="D36" s="323"/>
      <c r="E36" s="323"/>
      <c r="F36" s="323"/>
      <c r="G36" s="324"/>
      <c r="H36" s="215"/>
      <c r="I36" s="211"/>
      <c r="J36" s="212" t="s">
        <v>23</v>
      </c>
      <c r="K36" s="141">
        <v>2564500</v>
      </c>
      <c r="L36" s="141">
        <v>0</v>
      </c>
      <c r="M36" s="287">
        <f t="shared" si="9"/>
        <v>-2564500</v>
      </c>
      <c r="N36" s="199">
        <f t="shared" si="10"/>
        <v>-1</v>
      </c>
    </row>
    <row r="37" spans="1:15" ht="15.75" customHeight="1">
      <c r="A37" s="322"/>
      <c r="B37" s="323"/>
      <c r="C37" s="323"/>
      <c r="D37" s="323"/>
      <c r="E37" s="323"/>
      <c r="F37" s="323"/>
      <c r="G37" s="324"/>
      <c r="H37" s="215"/>
      <c r="I37" s="213"/>
      <c r="J37" s="212" t="s">
        <v>24</v>
      </c>
      <c r="K37" s="141">
        <v>473000</v>
      </c>
      <c r="L37" s="141">
        <v>300000</v>
      </c>
      <c r="M37" s="287">
        <f t="shared" si="9"/>
        <v>-173000</v>
      </c>
      <c r="N37" s="199">
        <f t="shared" si="10"/>
        <v>-0.36575052854122619</v>
      </c>
    </row>
    <row r="38" spans="1:15" ht="15.75" customHeight="1">
      <c r="A38" s="322"/>
      <c r="B38" s="323"/>
      <c r="C38" s="323"/>
      <c r="D38" s="323"/>
      <c r="E38" s="323"/>
      <c r="F38" s="323"/>
      <c r="G38" s="324"/>
      <c r="H38" s="392" t="s">
        <v>122</v>
      </c>
      <c r="I38" s="392"/>
      <c r="J38" s="393"/>
      <c r="K38" s="214">
        <f>K39+K43</f>
        <v>11083000</v>
      </c>
      <c r="L38" s="214">
        <f>L39+L43</f>
        <v>3730000</v>
      </c>
      <c r="M38" s="284">
        <f t="shared" si="9"/>
        <v>-7353000</v>
      </c>
      <c r="N38" s="191">
        <f t="shared" si="10"/>
        <v>-0.66344852476766214</v>
      </c>
    </row>
    <row r="39" spans="1:15" ht="15.75" customHeight="1">
      <c r="A39" s="322"/>
      <c r="B39" s="323"/>
      <c r="C39" s="323"/>
      <c r="D39" s="323"/>
      <c r="E39" s="323"/>
      <c r="F39" s="323"/>
      <c r="G39" s="324"/>
      <c r="H39" s="215"/>
      <c r="I39" s="394" t="s">
        <v>53</v>
      </c>
      <c r="J39" s="391"/>
      <c r="K39" s="145">
        <f>K40+K41+K42</f>
        <v>7100000</v>
      </c>
      <c r="L39" s="145">
        <f>L40+L41+L42</f>
        <v>520000</v>
      </c>
      <c r="M39" s="286">
        <f t="shared" si="9"/>
        <v>-6580000</v>
      </c>
      <c r="N39" s="193">
        <f t="shared" si="10"/>
        <v>-0.92676056338028168</v>
      </c>
    </row>
    <row r="40" spans="1:15" ht="15.75" customHeight="1">
      <c r="A40" s="322"/>
      <c r="B40" s="323"/>
      <c r="C40" s="323"/>
      <c r="D40" s="323"/>
      <c r="E40" s="323"/>
      <c r="F40" s="323"/>
      <c r="G40" s="324"/>
      <c r="H40" s="281"/>
      <c r="I40" s="211"/>
      <c r="J40" s="140" t="s">
        <v>160</v>
      </c>
      <c r="K40" s="207">
        <v>300000</v>
      </c>
      <c r="L40" s="207">
        <v>120000</v>
      </c>
      <c r="M40" s="287">
        <f t="shared" si="9"/>
        <v>-180000</v>
      </c>
      <c r="N40" s="199">
        <f t="shared" si="10"/>
        <v>-0.6</v>
      </c>
    </row>
    <row r="41" spans="1:15" ht="15.75" customHeight="1">
      <c r="A41" s="322"/>
      <c r="B41" s="323"/>
      <c r="C41" s="323"/>
      <c r="D41" s="323"/>
      <c r="E41" s="323"/>
      <c r="F41" s="323"/>
      <c r="G41" s="324"/>
      <c r="H41" s="215"/>
      <c r="I41" s="211"/>
      <c r="J41" s="212" t="s">
        <v>62</v>
      </c>
      <c r="K41" s="207">
        <v>1800000</v>
      </c>
      <c r="L41" s="207">
        <v>400000</v>
      </c>
      <c r="M41" s="287">
        <f t="shared" si="9"/>
        <v>-1400000</v>
      </c>
      <c r="N41" s="199">
        <f t="shared" si="10"/>
        <v>-0.77777777777777779</v>
      </c>
    </row>
    <row r="42" spans="1:15" ht="15.75" customHeight="1">
      <c r="A42" s="322"/>
      <c r="B42" s="323"/>
      <c r="C42" s="323"/>
      <c r="D42" s="323"/>
      <c r="E42" s="323"/>
      <c r="F42" s="323"/>
      <c r="G42" s="324"/>
      <c r="H42" s="215"/>
      <c r="I42" s="213"/>
      <c r="J42" s="140" t="s">
        <v>292</v>
      </c>
      <c r="K42" s="207">
        <v>5000000</v>
      </c>
      <c r="L42" s="207">
        <v>0</v>
      </c>
      <c r="M42" s="287">
        <f t="shared" si="9"/>
        <v>-5000000</v>
      </c>
      <c r="N42" s="199">
        <f t="shared" si="10"/>
        <v>-1</v>
      </c>
    </row>
    <row r="43" spans="1:15" ht="15.75" customHeight="1">
      <c r="A43" s="322"/>
      <c r="B43" s="323"/>
      <c r="C43" s="323"/>
      <c r="D43" s="323"/>
      <c r="E43" s="323"/>
      <c r="F43" s="323"/>
      <c r="G43" s="324"/>
      <c r="H43" s="215"/>
      <c r="I43" s="394" t="s">
        <v>54</v>
      </c>
      <c r="J43" s="391"/>
      <c r="K43" s="145">
        <f>K44+K45+K46+K47+K48+K49+K50</f>
        <v>3983000</v>
      </c>
      <c r="L43" s="145">
        <f>L44+L45+L46+L47+L48+L49+L50</f>
        <v>3210000</v>
      </c>
      <c r="M43" s="286">
        <f t="shared" si="9"/>
        <v>-773000</v>
      </c>
      <c r="N43" s="193">
        <f t="shared" si="10"/>
        <v>-0.19407481797639969</v>
      </c>
    </row>
    <row r="44" spans="1:15" ht="15.75" customHeight="1">
      <c r="A44" s="322"/>
      <c r="B44" s="323"/>
      <c r="C44" s="323"/>
      <c r="D44" s="323"/>
      <c r="E44" s="323"/>
      <c r="F44" s="323"/>
      <c r="G44" s="324"/>
      <c r="H44" s="215"/>
      <c r="I44" s="213"/>
      <c r="J44" s="212" t="s">
        <v>55</v>
      </c>
      <c r="K44" s="141">
        <v>200000</v>
      </c>
      <c r="L44" s="141">
        <v>100000</v>
      </c>
      <c r="M44" s="287">
        <f t="shared" si="9"/>
        <v>-100000</v>
      </c>
      <c r="N44" s="199">
        <f t="shared" si="10"/>
        <v>-0.5</v>
      </c>
    </row>
    <row r="45" spans="1:15" ht="15.75" customHeight="1">
      <c r="A45" s="322"/>
      <c r="B45" s="323"/>
      <c r="C45" s="323"/>
      <c r="D45" s="323"/>
      <c r="E45" s="323"/>
      <c r="F45" s="323"/>
      <c r="G45" s="324"/>
      <c r="H45" s="215"/>
      <c r="I45" s="213"/>
      <c r="J45" s="212" t="s">
        <v>56</v>
      </c>
      <c r="K45" s="141">
        <v>133000</v>
      </c>
      <c r="L45" s="141">
        <v>200000</v>
      </c>
      <c r="M45" s="287">
        <f t="shared" si="9"/>
        <v>67000</v>
      </c>
      <c r="N45" s="199">
        <f t="shared" si="10"/>
        <v>0.50375939849624063</v>
      </c>
    </row>
    <row r="46" spans="1:15" ht="15.75" customHeight="1">
      <c r="A46" s="322"/>
      <c r="B46" s="323"/>
      <c r="C46" s="323"/>
      <c r="D46" s="323"/>
      <c r="E46" s="323"/>
      <c r="F46" s="323"/>
      <c r="G46" s="324"/>
      <c r="H46" s="215"/>
      <c r="I46" s="211"/>
      <c r="J46" s="140" t="s">
        <v>101</v>
      </c>
      <c r="K46" s="141">
        <v>500000</v>
      </c>
      <c r="L46" s="141">
        <v>0</v>
      </c>
      <c r="M46" s="287">
        <f t="shared" si="9"/>
        <v>-500000</v>
      </c>
      <c r="N46" s="199">
        <f t="shared" si="10"/>
        <v>-1</v>
      </c>
    </row>
    <row r="47" spans="1:15" ht="15.75" customHeight="1">
      <c r="A47" s="322"/>
      <c r="B47" s="323"/>
      <c r="C47" s="323"/>
      <c r="D47" s="323"/>
      <c r="E47" s="323"/>
      <c r="F47" s="323"/>
      <c r="G47" s="324"/>
      <c r="H47" s="215"/>
      <c r="I47" s="213"/>
      <c r="J47" s="212" t="s">
        <v>97</v>
      </c>
      <c r="K47" s="141">
        <v>2650000</v>
      </c>
      <c r="L47" s="141">
        <v>1610000</v>
      </c>
      <c r="M47" s="287">
        <f t="shared" si="9"/>
        <v>-1040000</v>
      </c>
      <c r="N47" s="199">
        <f t="shared" si="10"/>
        <v>-0.39245283018867927</v>
      </c>
    </row>
    <row r="48" spans="1:15" ht="15.75" customHeight="1">
      <c r="A48" s="322"/>
      <c r="B48" s="323"/>
      <c r="C48" s="323"/>
      <c r="D48" s="323"/>
      <c r="E48" s="323"/>
      <c r="F48" s="323"/>
      <c r="G48" s="324"/>
      <c r="H48" s="215"/>
      <c r="I48" s="213"/>
      <c r="J48" s="212" t="s">
        <v>98</v>
      </c>
      <c r="K48" s="141">
        <v>200000</v>
      </c>
      <c r="L48" s="141">
        <v>200000</v>
      </c>
      <c r="M48" s="287">
        <f t="shared" si="9"/>
        <v>0</v>
      </c>
      <c r="N48" s="199">
        <f t="shared" si="10"/>
        <v>0</v>
      </c>
    </row>
    <row r="49" spans="1:14" ht="15.75" customHeight="1">
      <c r="A49" s="322"/>
      <c r="B49" s="323"/>
      <c r="C49" s="323"/>
      <c r="D49" s="323"/>
      <c r="E49" s="323"/>
      <c r="F49" s="323"/>
      <c r="G49" s="324"/>
      <c r="H49" s="281"/>
      <c r="I49" s="215"/>
      <c r="J49" s="212" t="s">
        <v>99</v>
      </c>
      <c r="K49" s="141">
        <v>300000</v>
      </c>
      <c r="L49" s="141">
        <v>1100000</v>
      </c>
      <c r="M49" s="287">
        <f>L49-K49</f>
        <v>800000</v>
      </c>
      <c r="N49" s="199">
        <f t="shared" si="10"/>
        <v>2.6666666666666665</v>
      </c>
    </row>
    <row r="50" spans="1:14" ht="15.75" customHeight="1">
      <c r="A50" s="322"/>
      <c r="B50" s="323"/>
      <c r="C50" s="323"/>
      <c r="D50" s="323"/>
      <c r="E50" s="323"/>
      <c r="F50" s="323"/>
      <c r="G50" s="324"/>
      <c r="H50" s="281"/>
      <c r="I50" s="215"/>
      <c r="J50" s="212" t="s">
        <v>114</v>
      </c>
      <c r="K50" s="207">
        <v>0</v>
      </c>
      <c r="L50" s="207">
        <v>0</v>
      </c>
      <c r="M50" s="287">
        <f t="shared" si="9"/>
        <v>0</v>
      </c>
      <c r="N50" s="199">
        <v>0</v>
      </c>
    </row>
    <row r="51" spans="1:14" ht="15.75" customHeight="1">
      <c r="A51" s="322"/>
      <c r="B51" s="323"/>
      <c r="C51" s="323"/>
      <c r="D51" s="323"/>
      <c r="E51" s="323"/>
      <c r="F51" s="323"/>
      <c r="G51" s="324"/>
      <c r="H51" s="392" t="s">
        <v>48</v>
      </c>
      <c r="I51" s="392"/>
      <c r="J51" s="393"/>
      <c r="K51" s="183">
        <f>K52</f>
        <v>4962942</v>
      </c>
      <c r="L51" s="183">
        <f>L52</f>
        <v>2336228</v>
      </c>
      <c r="M51" s="284">
        <f t="shared" si="9"/>
        <v>-2626714</v>
      </c>
      <c r="N51" s="191">
        <f t="shared" si="10"/>
        <v>-0.52926550421101037</v>
      </c>
    </row>
    <row r="52" spans="1:14" ht="15.75" customHeight="1">
      <c r="A52" s="322"/>
      <c r="B52" s="323"/>
      <c r="C52" s="323"/>
      <c r="D52" s="323"/>
      <c r="E52" s="323"/>
      <c r="F52" s="323"/>
      <c r="G52" s="324"/>
      <c r="H52" s="140"/>
      <c r="I52" s="390" t="s">
        <v>48</v>
      </c>
      <c r="J52" s="391"/>
      <c r="K52" s="145">
        <f>K53+K54</f>
        <v>4962942</v>
      </c>
      <c r="L52" s="145">
        <f>L53+L54</f>
        <v>2336228</v>
      </c>
      <c r="M52" s="286">
        <f t="shared" si="9"/>
        <v>-2626714</v>
      </c>
      <c r="N52" s="193">
        <f t="shared" si="10"/>
        <v>-0.52926550421101037</v>
      </c>
    </row>
    <row r="53" spans="1:14" ht="15.75" customHeight="1">
      <c r="A53" s="322"/>
      <c r="B53" s="323"/>
      <c r="C53" s="323"/>
      <c r="D53" s="323"/>
      <c r="E53" s="323"/>
      <c r="F53" s="323"/>
      <c r="G53" s="324"/>
      <c r="H53" s="140"/>
      <c r="I53" s="312"/>
      <c r="J53" s="312" t="s">
        <v>278</v>
      </c>
      <c r="K53" s="184">
        <v>4236048</v>
      </c>
      <c r="L53" s="184">
        <v>2336228</v>
      </c>
      <c r="M53" s="287">
        <f t="shared" si="9"/>
        <v>-1899820</v>
      </c>
      <c r="N53" s="199">
        <f t="shared" si="10"/>
        <v>-0.44848878010825183</v>
      </c>
    </row>
    <row r="54" spans="1:14" ht="15.75" customHeight="1">
      <c r="A54" s="325"/>
      <c r="B54" s="326"/>
      <c r="C54" s="326"/>
      <c r="D54" s="326"/>
      <c r="E54" s="326"/>
      <c r="F54" s="326"/>
      <c r="G54" s="327"/>
      <c r="H54" s="282"/>
      <c r="I54" s="216"/>
      <c r="J54" s="216" t="s">
        <v>279</v>
      </c>
      <c r="K54" s="217">
        <v>726894</v>
      </c>
      <c r="L54" s="217">
        <v>0</v>
      </c>
      <c r="M54" s="306">
        <f t="shared" si="9"/>
        <v>-726894</v>
      </c>
      <c r="N54" s="218">
        <v>-1</v>
      </c>
    </row>
  </sheetData>
  <mergeCells count="38">
    <mergeCell ref="A9:C9"/>
    <mergeCell ref="H9:J9"/>
    <mergeCell ref="H8:J8"/>
    <mergeCell ref="A8:C8"/>
    <mergeCell ref="A12:C12"/>
    <mergeCell ref="B10:C10"/>
    <mergeCell ref="I10:J10"/>
    <mergeCell ref="I16:J16"/>
    <mergeCell ref="B13:C13"/>
    <mergeCell ref="A17:C17"/>
    <mergeCell ref="I27:J27"/>
    <mergeCell ref="B18:C18"/>
    <mergeCell ref="B22:C22"/>
    <mergeCell ref="B25:C25"/>
    <mergeCell ref="A24:C24"/>
    <mergeCell ref="A21:C21"/>
    <mergeCell ref="A1:M1"/>
    <mergeCell ref="A2:M2"/>
    <mergeCell ref="A3:C3"/>
    <mergeCell ref="A4:C4"/>
    <mergeCell ref="J6:J7"/>
    <mergeCell ref="M6:M7"/>
    <mergeCell ref="A5:F5"/>
    <mergeCell ref="B6:B7"/>
    <mergeCell ref="F6:F7"/>
    <mergeCell ref="H6:H7"/>
    <mergeCell ref="I6:I7"/>
    <mergeCell ref="H5:N5"/>
    <mergeCell ref="N6:N7"/>
    <mergeCell ref="G6:G7"/>
    <mergeCell ref="A6:A7"/>
    <mergeCell ref="C6:C7"/>
    <mergeCell ref="I52:J52"/>
    <mergeCell ref="H38:J38"/>
    <mergeCell ref="H34:J34"/>
    <mergeCell ref="I39:J39"/>
    <mergeCell ref="I43:J43"/>
    <mergeCell ref="H51:J51"/>
  </mergeCells>
  <phoneticPr fontId="3" type="noConversion"/>
  <pageMargins left="0.51181102362204722" right="0.35433070866141736" top="0.70866141732283472" bottom="0.43307086614173229" header="0.51181102362204722" footer="0.27559055118110237"/>
  <pageSetup paperSize="9" orientation="landscape" horizontalDpi="300" verticalDpi="300" r:id="rId1"/>
  <headerFooter alignWithMargins="0">
    <oddFooter>&amp;L2017년푸드뱅크세입세출총괄표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A2" sqref="A2:C2"/>
    </sheetView>
  </sheetViews>
  <sheetFormatPr defaultRowHeight="17.25" customHeight="1"/>
  <cols>
    <col min="1" max="2" width="4.33203125" style="4" customWidth="1"/>
    <col min="3" max="3" width="17" style="4" customWidth="1"/>
    <col min="4" max="4" width="11.77734375" style="4" hidden="1" customWidth="1"/>
    <col min="5" max="5" width="11.77734375" style="4" customWidth="1"/>
    <col min="6" max="6" width="11.77734375" style="36" customWidth="1"/>
    <col min="7" max="7" width="10.77734375" style="4" customWidth="1"/>
    <col min="8" max="8" width="36.77734375" style="4" customWidth="1"/>
    <col min="9" max="9" width="1.33203125" style="6" hidden="1" customWidth="1"/>
    <col min="10" max="10" width="2.5546875" style="6" customWidth="1"/>
    <col min="11" max="11" width="11.33203125" style="4" customWidth="1"/>
    <col min="12" max="16384" width="8.88671875" style="4"/>
  </cols>
  <sheetData>
    <row r="1" spans="1:11" ht="17.25" customHeight="1">
      <c r="A1" s="17" t="s">
        <v>396</v>
      </c>
      <c r="H1" s="5"/>
      <c r="K1" s="5" t="s">
        <v>60</v>
      </c>
    </row>
    <row r="2" spans="1:11" ht="17.25" customHeight="1">
      <c r="A2" s="437" t="s">
        <v>7</v>
      </c>
      <c r="B2" s="438"/>
      <c r="C2" s="438"/>
      <c r="D2" s="435" t="s">
        <v>134</v>
      </c>
      <c r="E2" s="300" t="s">
        <v>178</v>
      </c>
      <c r="F2" s="300" t="s">
        <v>350</v>
      </c>
      <c r="G2" s="435" t="s">
        <v>58</v>
      </c>
      <c r="H2" s="426" t="s">
        <v>27</v>
      </c>
      <c r="I2" s="427"/>
      <c r="J2" s="427"/>
      <c r="K2" s="428"/>
    </row>
    <row r="3" spans="1:11" ht="17.25" customHeight="1">
      <c r="A3" s="219" t="s">
        <v>8</v>
      </c>
      <c r="B3" s="176" t="s">
        <v>9</v>
      </c>
      <c r="C3" s="176" t="s">
        <v>11</v>
      </c>
      <c r="D3" s="436"/>
      <c r="E3" s="301" t="s">
        <v>359</v>
      </c>
      <c r="F3" s="301" t="s">
        <v>358</v>
      </c>
      <c r="G3" s="436"/>
      <c r="H3" s="429"/>
      <c r="I3" s="430"/>
      <c r="J3" s="430"/>
      <c r="K3" s="431"/>
    </row>
    <row r="4" spans="1:11" ht="17.25" customHeight="1">
      <c r="A4" s="432" t="s">
        <v>37</v>
      </c>
      <c r="B4" s="433"/>
      <c r="C4" s="433"/>
      <c r="D4" s="7">
        <v>76658000</v>
      </c>
      <c r="E4" s="7">
        <f>E5+E8+E13+E17+E20</f>
        <v>90855814</v>
      </c>
      <c r="F4" s="7">
        <f>F5+F8+F13+F17+F20</f>
        <v>77062228</v>
      </c>
      <c r="G4" s="172">
        <f>F4-E4</f>
        <v>-13793586</v>
      </c>
      <c r="H4" s="174"/>
      <c r="I4" s="174"/>
      <c r="J4" s="174"/>
      <c r="K4" s="220">
        <v>0</v>
      </c>
    </row>
    <row r="5" spans="1:11" ht="17.25" customHeight="1">
      <c r="A5" s="432" t="s">
        <v>0</v>
      </c>
      <c r="B5" s="433"/>
      <c r="C5" s="433"/>
      <c r="D5" s="7">
        <v>8000000</v>
      </c>
      <c r="E5" s="28">
        <f>E6</f>
        <v>2684857</v>
      </c>
      <c r="F5" s="28">
        <f>F6</f>
        <v>0</v>
      </c>
      <c r="G5" s="172">
        <f>F5-E5</f>
        <v>-2684857</v>
      </c>
      <c r="H5" s="299" t="s">
        <v>354</v>
      </c>
      <c r="I5" s="174"/>
      <c r="J5" s="174"/>
      <c r="K5" s="221"/>
    </row>
    <row r="6" spans="1:11" ht="17.25" customHeight="1">
      <c r="A6" s="222"/>
      <c r="B6" s="434" t="s">
        <v>0</v>
      </c>
      <c r="C6" s="434"/>
      <c r="D6" s="30">
        <v>8000000</v>
      </c>
      <c r="E6" s="35">
        <f>E7</f>
        <v>2684857</v>
      </c>
      <c r="F6" s="35">
        <f>F7</f>
        <v>0</v>
      </c>
      <c r="G6" s="173">
        <f t="shared" ref="G6:G24" si="0">F6-E6</f>
        <v>-2684857</v>
      </c>
      <c r="H6" s="175"/>
      <c r="I6" s="175"/>
      <c r="J6" s="175"/>
      <c r="K6" s="223">
        <v>0</v>
      </c>
    </row>
    <row r="7" spans="1:11" ht="17.25" customHeight="1">
      <c r="A7" s="222"/>
      <c r="B7" s="174"/>
      <c r="C7" s="174" t="s">
        <v>65</v>
      </c>
      <c r="D7" s="7">
        <v>8000000</v>
      </c>
      <c r="E7" s="7">
        <v>2684857</v>
      </c>
      <c r="F7" s="7">
        <v>0</v>
      </c>
      <c r="G7" s="172">
        <f>F7-E7</f>
        <v>-2684857</v>
      </c>
      <c r="H7" s="299" t="s">
        <v>351</v>
      </c>
      <c r="I7" s="174"/>
      <c r="J7" s="174"/>
      <c r="K7" s="224">
        <v>0</v>
      </c>
    </row>
    <row r="8" spans="1:11" ht="17.25" customHeight="1">
      <c r="A8" s="432" t="s">
        <v>1</v>
      </c>
      <c r="B8" s="433"/>
      <c r="C8" s="433"/>
      <c r="D8" s="7">
        <v>63858000</v>
      </c>
      <c r="E8" s="28">
        <f>E9</f>
        <v>75206000</v>
      </c>
      <c r="F8" s="28">
        <f>F9</f>
        <v>72826000</v>
      </c>
      <c r="G8" s="172">
        <f>F8-E8</f>
        <v>-2380000</v>
      </c>
      <c r="H8" s="174"/>
      <c r="I8" s="174"/>
      <c r="J8" s="174"/>
      <c r="K8" s="221"/>
    </row>
    <row r="9" spans="1:11" ht="17.25" customHeight="1">
      <c r="A9" s="222"/>
      <c r="B9" s="434" t="s">
        <v>10</v>
      </c>
      <c r="C9" s="434"/>
      <c r="D9" s="30">
        <v>63858000</v>
      </c>
      <c r="E9" s="35">
        <f>E10+E11+E12</f>
        <v>75206000</v>
      </c>
      <c r="F9" s="35">
        <f>F10+F11+F12</f>
        <v>72826000</v>
      </c>
      <c r="G9" s="173">
        <f>F9-E9</f>
        <v>-2380000</v>
      </c>
      <c r="H9" s="175"/>
      <c r="I9" s="175"/>
      <c r="J9" s="175"/>
      <c r="K9" s="223">
        <v>0</v>
      </c>
    </row>
    <row r="10" spans="1:11" ht="17.25" customHeight="1">
      <c r="A10" s="222"/>
      <c r="B10" s="174"/>
      <c r="C10" s="174" t="s">
        <v>66</v>
      </c>
      <c r="D10" s="7">
        <v>39858000</v>
      </c>
      <c r="E10" s="7">
        <v>48826000</v>
      </c>
      <c r="F10" s="7">
        <v>48826000</v>
      </c>
      <c r="G10" s="172">
        <f t="shared" si="0"/>
        <v>0</v>
      </c>
      <c r="H10" s="174" t="s">
        <v>77</v>
      </c>
      <c r="I10" s="174"/>
      <c r="J10" s="174"/>
      <c r="K10" s="224">
        <v>0</v>
      </c>
    </row>
    <row r="11" spans="1:11" s="36" customFormat="1" ht="17.25" customHeight="1">
      <c r="A11" s="222"/>
      <c r="B11" s="174"/>
      <c r="C11" s="174" t="s">
        <v>135</v>
      </c>
      <c r="D11" s="7">
        <v>24000000</v>
      </c>
      <c r="E11" s="7">
        <v>24000000</v>
      </c>
      <c r="F11" s="7">
        <v>24000000</v>
      </c>
      <c r="G11" s="172">
        <f t="shared" si="0"/>
        <v>0</v>
      </c>
      <c r="H11" s="174" t="s">
        <v>136</v>
      </c>
      <c r="I11" s="174"/>
      <c r="J11" s="174"/>
      <c r="K11" s="224"/>
    </row>
    <row r="12" spans="1:11" s="36" customFormat="1" ht="17.25" customHeight="1">
      <c r="A12" s="268"/>
      <c r="B12" s="269"/>
      <c r="C12" s="273" t="s">
        <v>289</v>
      </c>
      <c r="D12" s="7"/>
      <c r="E12" s="7">
        <v>2380000</v>
      </c>
      <c r="F12" s="7">
        <v>0</v>
      </c>
      <c r="G12" s="172">
        <f t="shared" si="0"/>
        <v>-2380000</v>
      </c>
      <c r="H12" s="269"/>
      <c r="I12" s="269"/>
      <c r="J12" s="269"/>
      <c r="K12" s="224"/>
    </row>
    <row r="13" spans="1:11" ht="17.25" customHeight="1">
      <c r="A13" s="432" t="s">
        <v>2</v>
      </c>
      <c r="B13" s="433"/>
      <c r="C13" s="433"/>
      <c r="D13" s="7">
        <v>2300000</v>
      </c>
      <c r="E13" s="28">
        <f>E14</f>
        <v>6741164</v>
      </c>
      <c r="F13" s="28">
        <f>F14</f>
        <v>0</v>
      </c>
      <c r="G13" s="172">
        <f t="shared" si="0"/>
        <v>-6741164</v>
      </c>
      <c r="H13" s="299" t="s">
        <v>355</v>
      </c>
      <c r="I13" s="174"/>
      <c r="J13" s="174"/>
      <c r="K13" s="221"/>
    </row>
    <row r="14" spans="1:11" ht="17.25" customHeight="1">
      <c r="A14" s="222"/>
      <c r="B14" s="434" t="s">
        <v>2</v>
      </c>
      <c r="C14" s="434"/>
      <c r="D14" s="30">
        <v>2300000</v>
      </c>
      <c r="E14" s="35">
        <f>E15+E16</f>
        <v>6741164</v>
      </c>
      <c r="F14" s="35">
        <f>F15+F16</f>
        <v>0</v>
      </c>
      <c r="G14" s="173">
        <f t="shared" si="0"/>
        <v>-6741164</v>
      </c>
      <c r="H14" s="175"/>
      <c r="I14" s="175"/>
      <c r="J14" s="175"/>
      <c r="K14" s="223">
        <f>K15</f>
        <v>0</v>
      </c>
    </row>
    <row r="15" spans="1:11" ht="17.25" customHeight="1">
      <c r="A15" s="222"/>
      <c r="B15" s="174"/>
      <c r="C15" s="174" t="s">
        <v>2</v>
      </c>
      <c r="D15" s="7">
        <v>2300000</v>
      </c>
      <c r="E15" s="7">
        <v>1741164</v>
      </c>
      <c r="F15" s="7">
        <v>0</v>
      </c>
      <c r="G15" s="172">
        <f t="shared" si="0"/>
        <v>-1741164</v>
      </c>
      <c r="H15" s="299" t="s">
        <v>352</v>
      </c>
      <c r="I15" s="174"/>
      <c r="J15" s="174"/>
      <c r="K15" s="224">
        <v>0</v>
      </c>
    </row>
    <row r="16" spans="1:11" s="36" customFormat="1" ht="17.25" customHeight="1">
      <c r="A16" s="268"/>
      <c r="B16" s="269"/>
      <c r="C16" s="269" t="s">
        <v>281</v>
      </c>
      <c r="D16" s="7"/>
      <c r="E16" s="7">
        <v>5000000</v>
      </c>
      <c r="F16" s="7">
        <v>0</v>
      </c>
      <c r="G16" s="172">
        <f t="shared" si="0"/>
        <v>-5000000</v>
      </c>
      <c r="H16" s="299" t="s">
        <v>356</v>
      </c>
      <c r="I16" s="269"/>
      <c r="J16" s="269"/>
      <c r="K16" s="224"/>
    </row>
    <row r="17" spans="1:11" ht="17.25" customHeight="1">
      <c r="A17" s="432" t="s">
        <v>3</v>
      </c>
      <c r="B17" s="433"/>
      <c r="C17" s="433"/>
      <c r="D17" s="7">
        <v>2000000</v>
      </c>
      <c r="E17" s="28">
        <f>E18</f>
        <v>1150200</v>
      </c>
      <c r="F17" s="28">
        <f>F18</f>
        <v>0</v>
      </c>
      <c r="G17" s="172">
        <f t="shared" si="0"/>
        <v>-1150200</v>
      </c>
      <c r="H17" s="299" t="s">
        <v>357</v>
      </c>
      <c r="I17" s="174"/>
      <c r="J17" s="174"/>
      <c r="K17" s="221"/>
    </row>
    <row r="18" spans="1:11" ht="17.25" customHeight="1">
      <c r="A18" s="222"/>
      <c r="B18" s="434" t="s">
        <v>3</v>
      </c>
      <c r="C18" s="434"/>
      <c r="D18" s="30">
        <v>2000000</v>
      </c>
      <c r="E18" s="35">
        <f>E19</f>
        <v>1150200</v>
      </c>
      <c r="F18" s="35">
        <f>F19</f>
        <v>0</v>
      </c>
      <c r="G18" s="173">
        <f t="shared" si="0"/>
        <v>-1150200</v>
      </c>
      <c r="H18" s="175"/>
      <c r="I18" s="175"/>
      <c r="J18" s="175"/>
      <c r="K18" s="225">
        <v>0</v>
      </c>
    </row>
    <row r="19" spans="1:11" ht="17.25" customHeight="1">
      <c r="A19" s="222"/>
      <c r="B19" s="174"/>
      <c r="C19" s="174" t="s">
        <v>3</v>
      </c>
      <c r="D19" s="7">
        <v>2000000</v>
      </c>
      <c r="E19" s="7">
        <v>1150200</v>
      </c>
      <c r="F19" s="7">
        <v>0</v>
      </c>
      <c r="G19" s="172">
        <f t="shared" si="0"/>
        <v>-1150200</v>
      </c>
      <c r="H19" s="174"/>
      <c r="I19" s="174"/>
      <c r="J19" s="174"/>
      <c r="K19" s="224">
        <v>0</v>
      </c>
    </row>
    <row r="20" spans="1:11" ht="17.25" customHeight="1">
      <c r="A20" s="432" t="s">
        <v>139</v>
      </c>
      <c r="B20" s="433"/>
      <c r="C20" s="433"/>
      <c r="D20" s="7">
        <f>D21</f>
        <v>0</v>
      </c>
      <c r="E20" s="28">
        <f>E21</f>
        <v>5073593</v>
      </c>
      <c r="F20" s="28">
        <f>F21</f>
        <v>4236228</v>
      </c>
      <c r="G20" s="172">
        <f t="shared" si="0"/>
        <v>-837365</v>
      </c>
      <c r="H20" s="174"/>
      <c r="I20" s="174"/>
      <c r="J20" s="174"/>
      <c r="K20" s="221"/>
    </row>
    <row r="21" spans="1:11" ht="17.25" customHeight="1">
      <c r="A21" s="222"/>
      <c r="B21" s="439" t="s">
        <v>139</v>
      </c>
      <c r="C21" s="440"/>
      <c r="D21" s="30">
        <f>D22</f>
        <v>0</v>
      </c>
      <c r="E21" s="35">
        <f>E22+E23+E24</f>
        <v>5073593</v>
      </c>
      <c r="F21" s="35">
        <f>F22+F23+F24</f>
        <v>4236228</v>
      </c>
      <c r="G21" s="173">
        <f t="shared" si="0"/>
        <v>-837365</v>
      </c>
      <c r="H21" s="175"/>
      <c r="I21" s="175"/>
      <c r="J21" s="175"/>
      <c r="K21" s="226"/>
    </row>
    <row r="22" spans="1:11" ht="17.25" customHeight="1">
      <c r="A22" s="222"/>
      <c r="B22" s="174"/>
      <c r="C22" s="174" t="s">
        <v>140</v>
      </c>
      <c r="D22" s="7">
        <v>0</v>
      </c>
      <c r="E22" s="7">
        <v>18437</v>
      </c>
      <c r="F22" s="7">
        <v>1350654</v>
      </c>
      <c r="G22" s="172">
        <f t="shared" si="0"/>
        <v>1332217</v>
      </c>
      <c r="H22" s="299" t="s">
        <v>353</v>
      </c>
      <c r="I22" s="174"/>
      <c r="J22" s="174"/>
      <c r="K22" s="227"/>
    </row>
    <row r="23" spans="1:11" s="36" customFormat="1" ht="17.25" customHeight="1">
      <c r="A23" s="222"/>
      <c r="B23" s="174"/>
      <c r="C23" s="174" t="s">
        <v>140</v>
      </c>
      <c r="D23" s="7">
        <v>0</v>
      </c>
      <c r="E23" s="7">
        <v>2151939</v>
      </c>
      <c r="F23" s="7"/>
      <c r="G23" s="172">
        <f t="shared" si="0"/>
        <v>-2151939</v>
      </c>
      <c r="H23" s="174" t="s">
        <v>2</v>
      </c>
      <c r="I23" s="174"/>
      <c r="J23" s="174"/>
      <c r="K23" s="227"/>
    </row>
    <row r="24" spans="1:11" s="36" customFormat="1" ht="17.25" customHeight="1">
      <c r="A24" s="228"/>
      <c r="B24" s="229"/>
      <c r="C24" s="229" t="s">
        <v>140</v>
      </c>
      <c r="D24" s="230">
        <v>0</v>
      </c>
      <c r="E24" s="230">
        <v>2903217</v>
      </c>
      <c r="F24" s="230">
        <v>2885574</v>
      </c>
      <c r="G24" s="231">
        <f t="shared" si="0"/>
        <v>-17643</v>
      </c>
      <c r="H24" s="229" t="s">
        <v>80</v>
      </c>
      <c r="I24" s="229"/>
      <c r="J24" s="229"/>
      <c r="K24" s="232"/>
    </row>
  </sheetData>
  <mergeCells count="15">
    <mergeCell ref="A17:C17"/>
    <mergeCell ref="B18:C18"/>
    <mergeCell ref="B9:C9"/>
    <mergeCell ref="B21:C21"/>
    <mergeCell ref="A20:C20"/>
    <mergeCell ref="H2:K3"/>
    <mergeCell ref="A8:C8"/>
    <mergeCell ref="A13:C13"/>
    <mergeCell ref="B14:C14"/>
    <mergeCell ref="G2:G3"/>
    <mergeCell ref="A2:C2"/>
    <mergeCell ref="D2:D3"/>
    <mergeCell ref="A4:C4"/>
    <mergeCell ref="A5:C5"/>
    <mergeCell ref="B6:C6"/>
  </mergeCells>
  <phoneticPr fontId="3" type="noConversion"/>
  <pageMargins left="0.74803149606299213" right="0.74803149606299213" top="1.1023622047244095" bottom="0.47244094488188981" header="0.51181102362204722" footer="0.51181102362204722"/>
  <pageSetup paperSize="9" orientation="landscape" horizontalDpi="300" verticalDpi="300" r:id="rId1"/>
  <headerFooter alignWithMargins="0">
    <oddFooter xml:space="preserve">&amp;L2017년푸드뱅크세입예산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O114"/>
  <sheetViews>
    <sheetView tabSelected="1" zoomScale="86" zoomScaleNormal="86" zoomScaleSheetLayoutView="100" workbookViewId="0">
      <pane ySplit="5" topLeftCell="A6" activePane="bottomLeft" state="frozen"/>
      <selection pane="bottomLeft" activeCell="L38" sqref="L38"/>
    </sheetView>
  </sheetViews>
  <sheetFormatPr defaultRowHeight="13.5"/>
  <cols>
    <col min="1" max="1" width="4.109375" style="36" customWidth="1"/>
    <col min="2" max="2" width="4" style="36" customWidth="1"/>
    <col min="3" max="3" width="15.33203125" style="36" customWidth="1"/>
    <col min="4" max="4" width="10.109375" style="36" hidden="1" customWidth="1"/>
    <col min="5" max="5" width="8.88671875" style="36" hidden="1" customWidth="1"/>
    <col min="6" max="11" width="10" style="36" customWidth="1"/>
    <col min="12" max="12" width="12" style="36" customWidth="1"/>
    <col min="13" max="13" width="17.33203125" style="6" customWidth="1"/>
    <col min="14" max="14" width="1.88671875" style="6" customWidth="1"/>
    <col min="15" max="15" width="9.77734375" style="36" customWidth="1"/>
    <col min="16" max="16384" width="8.88671875" style="36"/>
  </cols>
  <sheetData>
    <row r="2" spans="1:15" ht="20.100000000000001" customHeight="1">
      <c r="A2" s="17" t="s">
        <v>397</v>
      </c>
      <c r="D2" s="39"/>
      <c r="L2" s="5"/>
      <c r="M2" s="12"/>
      <c r="N2" s="13"/>
      <c r="O2" s="14" t="s">
        <v>60</v>
      </c>
    </row>
    <row r="3" spans="1:15" ht="17.100000000000001" customHeight="1">
      <c r="A3" s="436" t="s">
        <v>7</v>
      </c>
      <c r="B3" s="436"/>
      <c r="C3" s="436"/>
      <c r="D3" s="451" t="s">
        <v>123</v>
      </c>
      <c r="E3" s="453" t="s">
        <v>58</v>
      </c>
      <c r="F3" s="345" t="s">
        <v>178</v>
      </c>
      <c r="G3" s="345" t="s">
        <v>350</v>
      </c>
      <c r="H3" s="345" t="s">
        <v>165</v>
      </c>
      <c r="I3" s="445" t="s">
        <v>78</v>
      </c>
      <c r="J3" s="446"/>
      <c r="K3" s="447"/>
      <c r="L3" s="445" t="s">
        <v>27</v>
      </c>
      <c r="M3" s="446"/>
      <c r="N3" s="446"/>
      <c r="O3" s="447"/>
    </row>
    <row r="4" spans="1:15" ht="17.100000000000001" customHeight="1">
      <c r="A4" s="317" t="s">
        <v>8</v>
      </c>
      <c r="B4" s="317" t="s">
        <v>9</v>
      </c>
      <c r="C4" s="317" t="s">
        <v>11</v>
      </c>
      <c r="D4" s="452"/>
      <c r="E4" s="436"/>
      <c r="F4" s="130" t="s">
        <v>179</v>
      </c>
      <c r="G4" s="130" t="s">
        <v>164</v>
      </c>
      <c r="H4" s="130" t="s">
        <v>166</v>
      </c>
      <c r="I4" s="317" t="s">
        <v>79</v>
      </c>
      <c r="J4" s="317" t="s">
        <v>3</v>
      </c>
      <c r="K4" s="317" t="s">
        <v>80</v>
      </c>
      <c r="L4" s="448"/>
      <c r="M4" s="449"/>
      <c r="N4" s="449"/>
      <c r="O4" s="450"/>
    </row>
    <row r="5" spans="1:15" ht="21" customHeight="1">
      <c r="A5" s="433" t="s">
        <v>37</v>
      </c>
      <c r="B5" s="433"/>
      <c r="C5" s="433"/>
      <c r="D5" s="15">
        <v>76658000</v>
      </c>
      <c r="E5" s="15" t="e">
        <f>E6+E75+E80+E111</f>
        <v>#REF!</v>
      </c>
      <c r="F5" s="93">
        <f>F6+F75+F80+F111</f>
        <v>90855814</v>
      </c>
      <c r="G5" s="93">
        <f>I5+J5+K5</f>
        <v>77062228</v>
      </c>
      <c r="H5" s="93">
        <f>G5-F5</f>
        <v>-13793586</v>
      </c>
      <c r="I5" s="93">
        <f>I6+I75+I80+I111</f>
        <v>72826000</v>
      </c>
      <c r="J5" s="93">
        <f>J6+J75+J80+J111</f>
        <v>1350654</v>
      </c>
      <c r="K5" s="93">
        <f>K6+K75+K80+K111</f>
        <v>2885574</v>
      </c>
      <c r="L5" s="41"/>
      <c r="M5" s="233"/>
      <c r="N5" s="234"/>
      <c r="O5" s="346"/>
    </row>
    <row r="6" spans="1:15" ht="18.75" customHeight="1">
      <c r="A6" s="444" t="s">
        <v>4</v>
      </c>
      <c r="B6" s="444"/>
      <c r="C6" s="444"/>
      <c r="D6" s="63">
        <v>71960000</v>
      </c>
      <c r="E6" s="63" t="e">
        <f>E7+E41+E45</f>
        <v>#REF!</v>
      </c>
      <c r="F6" s="94">
        <f>F7+F24+F41+F45</f>
        <v>71772372</v>
      </c>
      <c r="G6" s="93">
        <f>G7+G24+G41+G45</f>
        <v>70696000</v>
      </c>
      <c r="H6" s="93">
        <f>G6-F6</f>
        <v>-1076372</v>
      </c>
      <c r="I6" s="94">
        <f>I7+I24+I41+I45</f>
        <v>69596000</v>
      </c>
      <c r="J6" s="94">
        <f>J7+J24+J41+J45</f>
        <v>500000</v>
      </c>
      <c r="K6" s="94">
        <f>K7+K24+K41+K45</f>
        <v>600000</v>
      </c>
      <c r="L6" s="64"/>
      <c r="M6" s="235"/>
      <c r="N6" s="236"/>
      <c r="O6" s="347"/>
    </row>
    <row r="7" spans="1:15" ht="18.75" customHeight="1">
      <c r="A7" s="239"/>
      <c r="B7" s="434" t="s">
        <v>81</v>
      </c>
      <c r="C7" s="434"/>
      <c r="D7" s="51">
        <v>35270000</v>
      </c>
      <c r="E7" s="51" t="e">
        <f>E8+#REF!+E11+E15+E17</f>
        <v>#REF!</v>
      </c>
      <c r="F7" s="95">
        <f>F8+F11+F15+F17</f>
        <v>31070492</v>
      </c>
      <c r="G7" s="95">
        <f>G8+G11+G15+G17</f>
        <v>27502000</v>
      </c>
      <c r="H7" s="96">
        <f>G7-F7</f>
        <v>-3568492</v>
      </c>
      <c r="I7" s="97">
        <f>I8+I11+I15+I17</f>
        <v>27502000</v>
      </c>
      <c r="J7" s="97">
        <f>J8+J11+J15+J17</f>
        <v>0</v>
      </c>
      <c r="K7" s="97">
        <f>K8+K11+K15+K17</f>
        <v>0</v>
      </c>
      <c r="L7" s="52"/>
      <c r="M7" s="237"/>
      <c r="N7" s="238"/>
      <c r="O7" s="348">
        <f>O8+O11+O15+O17</f>
        <v>27502000</v>
      </c>
    </row>
    <row r="8" spans="1:15" ht="18.75" customHeight="1">
      <c r="A8" s="37"/>
      <c r="B8" s="239"/>
      <c r="C8" s="316" t="s">
        <v>12</v>
      </c>
      <c r="D8" s="15">
        <v>27120000</v>
      </c>
      <c r="E8" s="8" t="e">
        <f>D8-#REF!</f>
        <v>#REF!</v>
      </c>
      <c r="F8" s="98">
        <v>23836160</v>
      </c>
      <c r="G8" s="98">
        <f>I8</f>
        <v>20348000</v>
      </c>
      <c r="H8" s="93">
        <f>G8-F8</f>
        <v>-3488160</v>
      </c>
      <c r="I8" s="98">
        <f>O8</f>
        <v>20348000</v>
      </c>
      <c r="J8" s="98"/>
      <c r="K8" s="98"/>
      <c r="L8" s="40"/>
      <c r="M8" s="240"/>
      <c r="N8" s="132"/>
      <c r="O8" s="349">
        <f>O9+O10</f>
        <v>20348000</v>
      </c>
    </row>
    <row r="9" spans="1:15" ht="18.75" customHeight="1">
      <c r="A9" s="37"/>
      <c r="B9" s="37"/>
      <c r="C9" s="239"/>
      <c r="D9" s="241"/>
      <c r="E9" s="242"/>
      <c r="F9" s="170"/>
      <c r="G9" s="170"/>
      <c r="H9" s="170"/>
      <c r="I9" s="170"/>
      <c r="J9" s="170"/>
      <c r="K9" s="169"/>
      <c r="L9" s="165" t="s">
        <v>311</v>
      </c>
      <c r="M9" s="167" t="s">
        <v>313</v>
      </c>
      <c r="N9" s="244" t="s">
        <v>189</v>
      </c>
      <c r="O9" s="350">
        <v>3278000</v>
      </c>
    </row>
    <row r="10" spans="1:15" ht="18.75" customHeight="1">
      <c r="A10" s="37"/>
      <c r="B10" s="37"/>
      <c r="C10" s="32"/>
      <c r="D10" s="10"/>
      <c r="E10" s="11"/>
      <c r="F10" s="99"/>
      <c r="G10" s="99"/>
      <c r="H10" s="99"/>
      <c r="I10" s="99"/>
      <c r="J10" s="99"/>
      <c r="K10" s="99"/>
      <c r="L10" s="92" t="s">
        <v>312</v>
      </c>
      <c r="M10" s="134" t="s">
        <v>314</v>
      </c>
      <c r="N10" s="89" t="s">
        <v>315</v>
      </c>
      <c r="O10" s="351">
        <v>17070000</v>
      </c>
    </row>
    <row r="11" spans="1:15" ht="18.75" customHeight="1">
      <c r="A11" s="37"/>
      <c r="B11" s="37"/>
      <c r="C11" s="316" t="s">
        <v>13</v>
      </c>
      <c r="D11" s="15">
        <v>2980000</v>
      </c>
      <c r="E11" s="8" t="e">
        <f>D11-#REF!</f>
        <v>#REF!</v>
      </c>
      <c r="F11" s="98">
        <v>2587880</v>
      </c>
      <c r="G11" s="98">
        <f>I11</f>
        <v>2967600</v>
      </c>
      <c r="H11" s="93">
        <f>G11-F11</f>
        <v>379720</v>
      </c>
      <c r="I11" s="98">
        <f>O11</f>
        <v>2967600</v>
      </c>
      <c r="J11" s="98"/>
      <c r="K11" s="98"/>
      <c r="L11" s="66"/>
      <c r="M11" s="240"/>
      <c r="N11" s="132"/>
      <c r="O11" s="349">
        <f>O12+O13+O14</f>
        <v>2967600</v>
      </c>
    </row>
    <row r="12" spans="1:15" ht="18.75" customHeight="1">
      <c r="A12" s="37"/>
      <c r="B12" s="37"/>
      <c r="C12" s="37"/>
      <c r="D12" s="9"/>
      <c r="E12" s="38"/>
      <c r="F12" s="275"/>
      <c r="G12" s="275"/>
      <c r="H12" s="275"/>
      <c r="I12" s="275"/>
      <c r="J12" s="275"/>
      <c r="K12" s="275"/>
      <c r="L12" s="276" t="s">
        <v>82</v>
      </c>
      <c r="M12" s="90" t="s">
        <v>316</v>
      </c>
      <c r="N12" s="61" t="s">
        <v>28</v>
      </c>
      <c r="O12" s="352">
        <v>960000</v>
      </c>
    </row>
    <row r="13" spans="1:15" ht="18.75" customHeight="1">
      <c r="A13" s="37"/>
      <c r="B13" s="37"/>
      <c r="C13" s="37"/>
      <c r="D13" s="9"/>
      <c r="E13" s="38"/>
      <c r="F13" s="275"/>
      <c r="G13" s="275"/>
      <c r="H13" s="275"/>
      <c r="I13" s="275"/>
      <c r="J13" s="275"/>
      <c r="K13" s="275"/>
      <c r="L13" s="276" t="s">
        <v>83</v>
      </c>
      <c r="M13" s="119" t="s">
        <v>317</v>
      </c>
      <c r="N13" s="61" t="s">
        <v>189</v>
      </c>
      <c r="O13" s="352">
        <v>983400</v>
      </c>
    </row>
    <row r="14" spans="1:15" ht="18.75" customHeight="1">
      <c r="A14" s="37"/>
      <c r="B14" s="37"/>
      <c r="C14" s="37"/>
      <c r="D14" s="9"/>
      <c r="E14" s="38"/>
      <c r="F14" s="275"/>
      <c r="G14" s="275"/>
      <c r="H14" s="275"/>
      <c r="I14" s="275"/>
      <c r="J14" s="275"/>
      <c r="K14" s="275"/>
      <c r="L14" s="276"/>
      <c r="M14" s="119" t="s">
        <v>318</v>
      </c>
      <c r="N14" s="61" t="s">
        <v>28</v>
      </c>
      <c r="O14" s="352">
        <v>1024200</v>
      </c>
    </row>
    <row r="15" spans="1:15" ht="18.75" customHeight="1">
      <c r="A15" s="37"/>
      <c r="B15" s="37"/>
      <c r="C15" s="316" t="s">
        <v>14</v>
      </c>
      <c r="D15" s="15">
        <v>2260000</v>
      </c>
      <c r="E15" s="8" t="e">
        <f>D15-#REF!</f>
        <v>#REF!</v>
      </c>
      <c r="F15" s="98">
        <v>2078102</v>
      </c>
      <c r="G15" s="98">
        <f>O15</f>
        <v>1943000</v>
      </c>
      <c r="H15" s="93">
        <f>G15-F15</f>
        <v>-135102</v>
      </c>
      <c r="I15" s="98">
        <f>O15</f>
        <v>1943000</v>
      </c>
      <c r="J15" s="98"/>
      <c r="K15" s="98"/>
      <c r="L15" s="66"/>
      <c r="M15" s="240"/>
      <c r="N15" s="132"/>
      <c r="O15" s="349">
        <f>O16</f>
        <v>1943000</v>
      </c>
    </row>
    <row r="16" spans="1:15" ht="18.75" customHeight="1">
      <c r="A16" s="37"/>
      <c r="B16" s="37"/>
      <c r="C16" s="239"/>
      <c r="D16" s="241"/>
      <c r="E16" s="242"/>
      <c r="F16" s="170"/>
      <c r="G16" s="170"/>
      <c r="H16" s="170"/>
      <c r="I16" s="170"/>
      <c r="J16" s="170"/>
      <c r="K16" s="170"/>
      <c r="L16" s="165" t="s">
        <v>130</v>
      </c>
      <c r="M16" s="167" t="s">
        <v>319</v>
      </c>
      <c r="N16" s="244" t="s">
        <v>28</v>
      </c>
      <c r="O16" s="350">
        <v>1943000</v>
      </c>
    </row>
    <row r="17" spans="1:15" ht="18.75" customHeight="1">
      <c r="A17" s="37"/>
      <c r="B17" s="37"/>
      <c r="C17" s="316" t="s">
        <v>15</v>
      </c>
      <c r="D17" s="15">
        <v>2910000</v>
      </c>
      <c r="E17" s="8" t="e">
        <f>D17-#REF!</f>
        <v>#REF!</v>
      </c>
      <c r="F17" s="98">
        <v>2568350</v>
      </c>
      <c r="G17" s="98">
        <f>O17</f>
        <v>2243400</v>
      </c>
      <c r="H17" s="93">
        <f>G17-F17</f>
        <v>-324950</v>
      </c>
      <c r="I17" s="98">
        <f>O17</f>
        <v>2243400</v>
      </c>
      <c r="J17" s="98"/>
      <c r="K17" s="98"/>
      <c r="L17" s="66"/>
      <c r="M17" s="240"/>
      <c r="N17" s="132"/>
      <c r="O17" s="349">
        <f>O19+O20+O21+O22+O23</f>
        <v>2243400</v>
      </c>
    </row>
    <row r="18" spans="1:15" ht="18.75" customHeight="1">
      <c r="A18" s="37"/>
      <c r="B18" s="37"/>
      <c r="C18" s="37"/>
      <c r="D18" s="9"/>
      <c r="E18" s="38"/>
      <c r="F18" s="275"/>
      <c r="G18" s="275"/>
      <c r="H18" s="275"/>
      <c r="I18" s="275"/>
      <c r="J18" s="275"/>
      <c r="K18" s="275"/>
      <c r="L18" s="319" t="s">
        <v>172</v>
      </c>
      <c r="M18" s="90"/>
      <c r="N18" s="61"/>
      <c r="O18" s="352"/>
    </row>
    <row r="19" spans="1:15" ht="18.75" customHeight="1">
      <c r="A19" s="37"/>
      <c r="B19" s="37"/>
      <c r="C19" s="37"/>
      <c r="D19" s="9"/>
      <c r="E19" s="38"/>
      <c r="F19" s="275"/>
      <c r="G19" s="275"/>
      <c r="H19" s="275"/>
      <c r="I19" s="275"/>
      <c r="J19" s="275"/>
      <c r="K19" s="275"/>
      <c r="L19" s="319" t="s">
        <v>169</v>
      </c>
      <c r="M19" s="90" t="s">
        <v>320</v>
      </c>
      <c r="N19" s="61" t="s">
        <v>28</v>
      </c>
      <c r="O19" s="352">
        <v>713500</v>
      </c>
    </row>
    <row r="20" spans="1:15" ht="18.75" customHeight="1">
      <c r="A20" s="37"/>
      <c r="B20" s="37"/>
      <c r="C20" s="37"/>
      <c r="D20" s="9"/>
      <c r="E20" s="38"/>
      <c r="F20" s="275"/>
      <c r="G20" s="275"/>
      <c r="H20" s="275"/>
      <c r="I20" s="275"/>
      <c r="J20" s="275"/>
      <c r="K20" s="275"/>
      <c r="L20" s="319" t="s">
        <v>170</v>
      </c>
      <c r="M20" s="90" t="s">
        <v>321</v>
      </c>
      <c r="N20" s="61" t="s">
        <v>28</v>
      </c>
      <c r="O20" s="352">
        <v>23500</v>
      </c>
    </row>
    <row r="21" spans="1:15" ht="18.75" customHeight="1">
      <c r="A21" s="37"/>
      <c r="B21" s="37"/>
      <c r="C21" s="37"/>
      <c r="D21" s="9"/>
      <c r="E21" s="38"/>
      <c r="F21" s="275"/>
      <c r="G21" s="275"/>
      <c r="H21" s="275"/>
      <c r="I21" s="275"/>
      <c r="J21" s="275"/>
      <c r="K21" s="275"/>
      <c r="L21" s="319" t="s">
        <v>171</v>
      </c>
      <c r="M21" s="90" t="s">
        <v>322</v>
      </c>
      <c r="N21" s="61" t="s">
        <v>28</v>
      </c>
      <c r="O21" s="352">
        <v>1049200</v>
      </c>
    </row>
    <row r="22" spans="1:15" ht="18.75" customHeight="1">
      <c r="A22" s="37"/>
      <c r="B22" s="37"/>
      <c r="C22" s="37"/>
      <c r="D22" s="9"/>
      <c r="E22" s="38"/>
      <c r="F22" s="275"/>
      <c r="G22" s="275"/>
      <c r="H22" s="275"/>
      <c r="I22" s="275"/>
      <c r="J22" s="275"/>
      <c r="K22" s="275"/>
      <c r="L22" s="319" t="s">
        <v>173</v>
      </c>
      <c r="M22" s="90" t="s">
        <v>323</v>
      </c>
      <c r="N22" s="61" t="s">
        <v>28</v>
      </c>
      <c r="O22" s="352">
        <v>210000</v>
      </c>
    </row>
    <row r="23" spans="1:15" ht="18.75" customHeight="1">
      <c r="A23" s="37"/>
      <c r="B23" s="32"/>
      <c r="C23" s="32"/>
      <c r="D23" s="10"/>
      <c r="E23" s="11"/>
      <c r="F23" s="99"/>
      <c r="G23" s="99"/>
      <c r="H23" s="99"/>
      <c r="I23" s="99"/>
      <c r="J23" s="99"/>
      <c r="K23" s="99"/>
      <c r="L23" s="126" t="s">
        <v>174</v>
      </c>
      <c r="M23" s="91" t="s">
        <v>324</v>
      </c>
      <c r="N23" s="89" t="s">
        <v>28</v>
      </c>
      <c r="O23" s="351">
        <v>247200</v>
      </c>
    </row>
    <row r="24" spans="1:15" ht="18.75" customHeight="1">
      <c r="A24" s="37"/>
      <c r="B24" s="454" t="s">
        <v>124</v>
      </c>
      <c r="C24" s="454"/>
      <c r="D24" s="120">
        <v>24000000</v>
      </c>
      <c r="E24" s="120">
        <f>E25+E27+E29+E34</f>
        <v>21433000.499200001</v>
      </c>
      <c r="F24" s="121">
        <f>F25+F27+F29+F31+F34</f>
        <v>24100000</v>
      </c>
      <c r="G24" s="121">
        <f>O24</f>
        <v>24000000</v>
      </c>
      <c r="H24" s="121">
        <f>H25+H27+H29+H31+H34</f>
        <v>-100000</v>
      </c>
      <c r="I24" s="122">
        <f>I25+I27+I29+I31+I34</f>
        <v>24000000</v>
      </c>
      <c r="J24" s="122">
        <f>J27</f>
        <v>0</v>
      </c>
      <c r="K24" s="122">
        <v>0</v>
      </c>
      <c r="L24" s="123"/>
      <c r="M24" s="124"/>
      <c r="N24" s="125"/>
      <c r="O24" s="353">
        <f>O25+O28+O30+O34</f>
        <v>24000000</v>
      </c>
    </row>
    <row r="25" spans="1:15" ht="18.75" customHeight="1">
      <c r="A25" s="37"/>
      <c r="B25" s="37"/>
      <c r="C25" s="239" t="s">
        <v>46</v>
      </c>
      <c r="D25" s="241">
        <v>18876000</v>
      </c>
      <c r="E25" s="242">
        <v>15264000</v>
      </c>
      <c r="F25" s="170">
        <f>O25</f>
        <v>20326200</v>
      </c>
      <c r="G25" s="170">
        <f>O25</f>
        <v>20326200</v>
      </c>
      <c r="H25" s="338">
        <f>G25-F25</f>
        <v>0</v>
      </c>
      <c r="I25" s="170">
        <f>O25</f>
        <v>20326200</v>
      </c>
      <c r="J25" s="170"/>
      <c r="K25" s="165"/>
      <c r="L25" s="165"/>
      <c r="M25" s="243"/>
      <c r="N25" s="244"/>
      <c r="O25" s="354">
        <f>O26</f>
        <v>20326200</v>
      </c>
    </row>
    <row r="26" spans="1:15" ht="18.75" customHeight="1">
      <c r="A26" s="37"/>
      <c r="B26" s="37"/>
      <c r="C26" s="37"/>
      <c r="D26" s="9"/>
      <c r="E26" s="38"/>
      <c r="F26" s="275"/>
      <c r="G26" s="275"/>
      <c r="H26" s="275"/>
      <c r="I26" s="275"/>
      <c r="J26" s="275"/>
      <c r="K26" s="276"/>
      <c r="L26" s="276" t="s">
        <v>125</v>
      </c>
      <c r="M26" s="90" t="s">
        <v>257</v>
      </c>
      <c r="N26" s="61" t="s">
        <v>126</v>
      </c>
      <c r="O26" s="352">
        <v>20326200</v>
      </c>
    </row>
    <row r="27" spans="1:15" ht="21" customHeight="1">
      <c r="A27" s="37"/>
      <c r="B27" s="37"/>
      <c r="C27" s="316" t="s">
        <v>127</v>
      </c>
      <c r="D27" s="15">
        <v>1573000</v>
      </c>
      <c r="E27" s="8">
        <v>2596000</v>
      </c>
      <c r="F27" s="98">
        <v>100000</v>
      </c>
      <c r="G27" s="98">
        <v>0</v>
      </c>
      <c r="H27" s="93">
        <f>G27-F27</f>
        <v>-100000</v>
      </c>
      <c r="I27" s="98">
        <v>0</v>
      </c>
      <c r="J27" s="113"/>
      <c r="K27" s="165"/>
      <c r="L27" s="165"/>
      <c r="M27" s="243"/>
      <c r="N27" s="244"/>
      <c r="O27" s="354">
        <f>O28</f>
        <v>0</v>
      </c>
    </row>
    <row r="28" spans="1:15" ht="21" customHeight="1">
      <c r="A28" s="32"/>
      <c r="B28" s="32"/>
      <c r="C28" s="32"/>
      <c r="D28" s="10"/>
      <c r="E28" s="11"/>
      <c r="F28" s="99"/>
      <c r="G28" s="99"/>
      <c r="H28" s="99"/>
      <c r="I28" s="99"/>
      <c r="J28" s="99"/>
      <c r="K28" s="66"/>
      <c r="L28" s="66" t="s">
        <v>128</v>
      </c>
      <c r="M28" s="240"/>
      <c r="N28" s="132" t="s">
        <v>28</v>
      </c>
      <c r="O28" s="355">
        <v>0</v>
      </c>
    </row>
    <row r="29" spans="1:15" ht="21" customHeight="1">
      <c r="A29" s="239"/>
      <c r="B29" s="239"/>
      <c r="C29" s="316" t="s">
        <v>129</v>
      </c>
      <c r="D29" s="15">
        <v>1573000</v>
      </c>
      <c r="E29" s="8">
        <v>1696000</v>
      </c>
      <c r="F29" s="98">
        <v>1693850</v>
      </c>
      <c r="G29" s="98">
        <f>O29</f>
        <v>1693850</v>
      </c>
      <c r="H29" s="93">
        <f>G29-F29</f>
        <v>0</v>
      </c>
      <c r="I29" s="98">
        <f>O29</f>
        <v>1693850</v>
      </c>
      <c r="J29" s="98">
        <v>0</v>
      </c>
      <c r="K29" s="66"/>
      <c r="L29" s="66"/>
      <c r="M29" s="240"/>
      <c r="N29" s="132"/>
      <c r="O29" s="349">
        <f>O30</f>
        <v>1693850</v>
      </c>
    </row>
    <row r="30" spans="1:15" ht="21" customHeight="1">
      <c r="A30" s="37"/>
      <c r="B30" s="37"/>
      <c r="C30" s="239"/>
      <c r="D30" s="241"/>
      <c r="E30" s="242"/>
      <c r="F30" s="170"/>
      <c r="G30" s="170"/>
      <c r="H30" s="169"/>
      <c r="I30" s="170"/>
      <c r="J30" s="170"/>
      <c r="K30" s="245"/>
      <c r="L30" s="165" t="s">
        <v>130</v>
      </c>
      <c r="M30" s="243" t="s">
        <v>258</v>
      </c>
      <c r="N30" s="244" t="s">
        <v>126</v>
      </c>
      <c r="O30" s="350">
        <v>1693850</v>
      </c>
    </row>
    <row r="31" spans="1:15" ht="21" customHeight="1">
      <c r="A31" s="37"/>
      <c r="B31" s="37"/>
      <c r="C31" s="316" t="s">
        <v>167</v>
      </c>
      <c r="D31" s="15"/>
      <c r="E31" s="8"/>
      <c r="F31" s="98">
        <v>0</v>
      </c>
      <c r="G31" s="98">
        <v>0</v>
      </c>
      <c r="H31" s="93">
        <f>G31-F31</f>
        <v>0</v>
      </c>
      <c r="I31" s="98">
        <v>0</v>
      </c>
      <c r="J31" s="98"/>
      <c r="K31" s="66"/>
      <c r="L31" s="66"/>
      <c r="M31" s="240"/>
      <c r="N31" s="132"/>
      <c r="O31" s="349">
        <f>O32+O33</f>
        <v>0</v>
      </c>
    </row>
    <row r="32" spans="1:15" ht="21" customHeight="1">
      <c r="A32" s="37"/>
      <c r="B32" s="37"/>
      <c r="C32" s="239"/>
      <c r="D32" s="241"/>
      <c r="E32" s="242"/>
      <c r="F32" s="170"/>
      <c r="G32" s="170"/>
      <c r="H32" s="170"/>
      <c r="I32" s="170"/>
      <c r="J32" s="170"/>
      <c r="K32" s="245"/>
      <c r="L32" s="165" t="s">
        <v>168</v>
      </c>
      <c r="M32" s="243"/>
      <c r="N32" s="244"/>
      <c r="O32" s="350"/>
    </row>
    <row r="33" spans="1:15" ht="21" customHeight="1">
      <c r="A33" s="37"/>
      <c r="B33" s="37"/>
      <c r="C33" s="32"/>
      <c r="D33" s="10"/>
      <c r="E33" s="11"/>
      <c r="F33" s="99"/>
      <c r="G33" s="99"/>
      <c r="H33" s="99"/>
      <c r="I33" s="99"/>
      <c r="J33" s="99"/>
      <c r="K33" s="101"/>
      <c r="L33" s="92" t="s">
        <v>177</v>
      </c>
      <c r="M33" s="91"/>
      <c r="N33" s="89"/>
      <c r="O33" s="351"/>
    </row>
    <row r="34" spans="1:15" ht="21" customHeight="1">
      <c r="A34" s="37"/>
      <c r="B34" s="37"/>
      <c r="C34" s="32" t="s">
        <v>131</v>
      </c>
      <c r="D34" s="10">
        <v>1978000</v>
      </c>
      <c r="E34" s="11">
        <v>1877000.4992</v>
      </c>
      <c r="F34" s="99">
        <v>1979950</v>
      </c>
      <c r="G34" s="99">
        <f>O34</f>
        <v>1979950</v>
      </c>
      <c r="H34" s="93">
        <f>G34-F34</f>
        <v>0</v>
      </c>
      <c r="I34" s="99">
        <f>O34</f>
        <v>1979950</v>
      </c>
      <c r="J34" s="99">
        <v>0</v>
      </c>
      <c r="K34" s="92"/>
      <c r="L34" s="92"/>
      <c r="M34" s="246"/>
      <c r="N34" s="89"/>
      <c r="O34" s="357">
        <f>O35</f>
        <v>1979950</v>
      </c>
    </row>
    <row r="35" spans="1:15" ht="21" customHeight="1">
      <c r="A35" s="37"/>
      <c r="B35" s="37"/>
      <c r="C35" s="37"/>
      <c r="D35" s="9"/>
      <c r="E35" s="38"/>
      <c r="F35" s="275"/>
      <c r="G35" s="275"/>
      <c r="H35" s="275"/>
      <c r="I35" s="275"/>
      <c r="J35" s="275"/>
      <c r="K35" s="166"/>
      <c r="L35" s="166" t="s">
        <v>132</v>
      </c>
      <c r="M35" s="247"/>
      <c r="N35" s="244"/>
      <c r="O35" s="358">
        <f>O36+O37+O38+O39+O40</f>
        <v>1979950</v>
      </c>
    </row>
    <row r="36" spans="1:15" ht="21" customHeight="1">
      <c r="A36" s="37"/>
      <c r="B36" s="37"/>
      <c r="C36" s="37"/>
      <c r="D36" s="9"/>
      <c r="E36" s="38"/>
      <c r="F36" s="275"/>
      <c r="G36" s="275"/>
      <c r="H36" s="275"/>
      <c r="I36" s="275"/>
      <c r="J36" s="275"/>
      <c r="K36" s="319"/>
      <c r="L36" s="319" t="s">
        <v>190</v>
      </c>
      <c r="M36" s="118" t="s">
        <v>259</v>
      </c>
      <c r="N36" s="61" t="s">
        <v>191</v>
      </c>
      <c r="O36" s="359">
        <v>622000</v>
      </c>
    </row>
    <row r="37" spans="1:15" ht="21" customHeight="1">
      <c r="A37" s="37"/>
      <c r="B37" s="37"/>
      <c r="C37" s="37"/>
      <c r="D37" s="9"/>
      <c r="E37" s="38"/>
      <c r="F37" s="275"/>
      <c r="G37" s="275"/>
      <c r="H37" s="275"/>
      <c r="I37" s="275"/>
      <c r="J37" s="275"/>
      <c r="K37" s="319"/>
      <c r="L37" s="319" t="s">
        <v>170</v>
      </c>
      <c r="M37" s="118" t="s">
        <v>263</v>
      </c>
      <c r="N37" s="61" t="s">
        <v>191</v>
      </c>
      <c r="O37" s="359">
        <v>40800</v>
      </c>
    </row>
    <row r="38" spans="1:15" ht="21" customHeight="1">
      <c r="A38" s="37"/>
      <c r="B38" s="37"/>
      <c r="C38" s="37"/>
      <c r="D38" s="9"/>
      <c r="E38" s="38"/>
      <c r="F38" s="275"/>
      <c r="G38" s="275"/>
      <c r="H38" s="275"/>
      <c r="I38" s="275"/>
      <c r="J38" s="275"/>
      <c r="K38" s="319"/>
      <c r="L38" s="319" t="s">
        <v>192</v>
      </c>
      <c r="M38" s="118" t="s">
        <v>260</v>
      </c>
      <c r="N38" s="61" t="s">
        <v>191</v>
      </c>
      <c r="O38" s="359">
        <v>914700</v>
      </c>
    </row>
    <row r="39" spans="1:15" ht="21" customHeight="1">
      <c r="A39" s="37"/>
      <c r="B39" s="37"/>
      <c r="C39" s="37"/>
      <c r="D39" s="9"/>
      <c r="E39" s="38"/>
      <c r="F39" s="275"/>
      <c r="G39" s="275"/>
      <c r="H39" s="275"/>
      <c r="I39" s="275"/>
      <c r="J39" s="275"/>
      <c r="K39" s="319"/>
      <c r="L39" s="319" t="s">
        <v>193</v>
      </c>
      <c r="M39" s="118" t="s">
        <v>261</v>
      </c>
      <c r="N39" s="61" t="s">
        <v>191</v>
      </c>
      <c r="O39" s="359">
        <v>182900</v>
      </c>
    </row>
    <row r="40" spans="1:15" ht="21" customHeight="1">
      <c r="A40" s="37"/>
      <c r="B40" s="37"/>
      <c r="C40" s="37"/>
      <c r="D40" s="9"/>
      <c r="E40" s="38"/>
      <c r="F40" s="275"/>
      <c r="G40" s="275"/>
      <c r="H40" s="275"/>
      <c r="I40" s="275"/>
      <c r="J40" s="275"/>
      <c r="K40" s="92"/>
      <c r="L40" s="92" t="s">
        <v>194</v>
      </c>
      <c r="M40" s="91" t="s">
        <v>262</v>
      </c>
      <c r="N40" s="89" t="s">
        <v>191</v>
      </c>
      <c r="O40" s="351">
        <v>219550</v>
      </c>
    </row>
    <row r="41" spans="1:15" ht="21" customHeight="1">
      <c r="A41" s="37"/>
      <c r="B41" s="434" t="s">
        <v>84</v>
      </c>
      <c r="C41" s="434"/>
      <c r="D41" s="51">
        <v>0</v>
      </c>
      <c r="E41" s="31" t="e">
        <f>D41-#REF!</f>
        <v>#REF!</v>
      </c>
      <c r="F41" s="97">
        <f>F42+F43+F44</f>
        <v>240000</v>
      </c>
      <c r="G41" s="97">
        <f>I41+J41+K41</f>
        <v>500000</v>
      </c>
      <c r="H41" s="97">
        <f t="shared" ref="H41:I41" si="0">H42+H43+H44</f>
        <v>-260000</v>
      </c>
      <c r="I41" s="97">
        <f t="shared" si="0"/>
        <v>200000</v>
      </c>
      <c r="J41" s="97">
        <f>J42+J43+J44</f>
        <v>300000</v>
      </c>
      <c r="K41" s="97"/>
      <c r="L41" s="115"/>
      <c r="M41" s="248"/>
      <c r="N41" s="238"/>
      <c r="O41" s="342">
        <f>O42+O43+O44</f>
        <v>500000</v>
      </c>
    </row>
    <row r="42" spans="1:15" ht="21" customHeight="1">
      <c r="A42" s="37"/>
      <c r="B42" s="37"/>
      <c r="C42" s="32" t="s">
        <v>16</v>
      </c>
      <c r="D42" s="10">
        <f>O42</f>
        <v>100000</v>
      </c>
      <c r="E42" s="8" t="e">
        <f>D42-#REF!</f>
        <v>#REF!</v>
      </c>
      <c r="F42" s="99">
        <v>0</v>
      </c>
      <c r="G42" s="99">
        <f>I42+J42+K42</f>
        <v>100000</v>
      </c>
      <c r="H42" s="99">
        <f>F42-G42</f>
        <v>-100000</v>
      </c>
      <c r="I42" s="99"/>
      <c r="J42" s="99">
        <v>100000</v>
      </c>
      <c r="K42" s="99"/>
      <c r="L42" s="249" t="s">
        <v>69</v>
      </c>
      <c r="M42" s="131" t="s">
        <v>300</v>
      </c>
      <c r="N42" s="132" t="s">
        <v>28</v>
      </c>
      <c r="O42" s="355">
        <v>100000</v>
      </c>
    </row>
    <row r="43" spans="1:15" ht="21" customHeight="1">
      <c r="A43" s="37"/>
      <c r="B43" s="37"/>
      <c r="C43" s="250" t="s">
        <v>85</v>
      </c>
      <c r="D43" s="251"/>
      <c r="E43" s="38"/>
      <c r="F43" s="102">
        <v>240000</v>
      </c>
      <c r="G43" s="99">
        <f t="shared" ref="G43:G44" si="1">I43+J43+K43</f>
        <v>200000</v>
      </c>
      <c r="H43" s="99">
        <f t="shared" ref="H43:H44" si="2">F43-G43</f>
        <v>40000</v>
      </c>
      <c r="I43" s="102"/>
      <c r="J43" s="297">
        <v>200000</v>
      </c>
      <c r="K43" s="102"/>
      <c r="L43" s="249" t="s">
        <v>270</v>
      </c>
      <c r="M43" s="131" t="s">
        <v>268</v>
      </c>
      <c r="N43" s="132" t="s">
        <v>267</v>
      </c>
      <c r="O43" s="355">
        <v>200000</v>
      </c>
    </row>
    <row r="44" spans="1:15" ht="21" customHeight="1">
      <c r="A44" s="37"/>
      <c r="B44" s="37"/>
      <c r="C44" s="239" t="s">
        <v>180</v>
      </c>
      <c r="D44" s="241"/>
      <c r="E44" s="38"/>
      <c r="F44" s="169">
        <v>0</v>
      </c>
      <c r="G44" s="275">
        <f t="shared" si="1"/>
        <v>200000</v>
      </c>
      <c r="H44" s="275">
        <f t="shared" si="2"/>
        <v>-200000</v>
      </c>
      <c r="I44" s="289">
        <v>200000</v>
      </c>
      <c r="J44" s="289"/>
      <c r="K44" s="289"/>
      <c r="L44" s="339" t="s">
        <v>49</v>
      </c>
      <c r="M44" s="340" t="s">
        <v>325</v>
      </c>
      <c r="N44" s="244" t="s">
        <v>28</v>
      </c>
      <c r="O44" s="350">
        <v>200000</v>
      </c>
    </row>
    <row r="45" spans="1:15" ht="18.75" customHeight="1">
      <c r="A45" s="37"/>
      <c r="B45" s="434" t="s">
        <v>36</v>
      </c>
      <c r="C45" s="434"/>
      <c r="D45" s="51">
        <v>12690000</v>
      </c>
      <c r="E45" s="51" t="e">
        <f>E46+E49+E56+E62+E67+E71</f>
        <v>#REF!</v>
      </c>
      <c r="F45" s="95">
        <f>F46+F49+F56+F62+F67+F71</f>
        <v>16361880</v>
      </c>
      <c r="G45" s="96">
        <f>G46+G49+G56+G62+G67+G71</f>
        <v>18694000</v>
      </c>
      <c r="H45" s="96">
        <f>G45-F45</f>
        <v>2332120</v>
      </c>
      <c r="I45" s="97">
        <f>I46+I49+I56+I62+I67+I71</f>
        <v>17894000</v>
      </c>
      <c r="J45" s="97">
        <f>J46+J49+J56+J62+J67+J71</f>
        <v>200000</v>
      </c>
      <c r="K45" s="97">
        <f>K46+K49+K56+K62+K67+K71</f>
        <v>600000</v>
      </c>
      <c r="L45" s="341"/>
      <c r="M45" s="248"/>
      <c r="N45" s="238"/>
      <c r="O45" s="342">
        <f>O46+O49+O56+O62+O67+O71</f>
        <v>18494000</v>
      </c>
    </row>
    <row r="46" spans="1:15" ht="18.75" customHeight="1">
      <c r="A46" s="37"/>
      <c r="B46" s="37"/>
      <c r="C46" s="32" t="s">
        <v>17</v>
      </c>
      <c r="D46" s="10">
        <v>0</v>
      </c>
      <c r="E46" s="8" t="e">
        <f>D46-#REF!</f>
        <v>#REF!</v>
      </c>
      <c r="F46" s="99">
        <v>270000</v>
      </c>
      <c r="G46" s="99">
        <f>SUM(I46:K46)</f>
        <v>368000</v>
      </c>
      <c r="H46" s="104">
        <f>G46-F46</f>
        <v>98000</v>
      </c>
      <c r="I46" s="99">
        <v>368000</v>
      </c>
      <c r="J46" s="99"/>
      <c r="K46" s="295"/>
      <c r="L46" s="92"/>
      <c r="M46" s="91"/>
      <c r="N46" s="67"/>
      <c r="O46" s="356">
        <f>O47+O48</f>
        <v>368000</v>
      </c>
    </row>
    <row r="47" spans="1:15" ht="18.75" customHeight="1">
      <c r="A47" s="37"/>
      <c r="B47" s="37"/>
      <c r="C47" s="37"/>
      <c r="D47" s="9"/>
      <c r="E47" s="38"/>
      <c r="F47" s="275"/>
      <c r="G47" s="275"/>
      <c r="H47" s="275"/>
      <c r="I47" s="275"/>
      <c r="J47" s="275"/>
      <c r="K47" s="274"/>
      <c r="L47" s="320" t="s">
        <v>264</v>
      </c>
      <c r="M47" s="90" t="s">
        <v>326</v>
      </c>
      <c r="N47" s="61" t="s">
        <v>327</v>
      </c>
      <c r="O47" s="352">
        <v>200000</v>
      </c>
    </row>
    <row r="48" spans="1:15" ht="18.75" customHeight="1">
      <c r="A48" s="37"/>
      <c r="B48" s="37"/>
      <c r="C48" s="37"/>
      <c r="D48" s="9"/>
      <c r="E48" s="38"/>
      <c r="F48" s="275"/>
      <c r="G48" s="275"/>
      <c r="H48" s="275"/>
      <c r="I48" s="275"/>
      <c r="J48" s="275"/>
      <c r="K48" s="275"/>
      <c r="L48" s="320" t="s">
        <v>265</v>
      </c>
      <c r="M48" s="90" t="s">
        <v>328</v>
      </c>
      <c r="N48" s="61"/>
      <c r="O48" s="352">
        <v>168000</v>
      </c>
    </row>
    <row r="49" spans="1:15" ht="18.75" customHeight="1">
      <c r="A49" s="37"/>
      <c r="B49" s="37"/>
      <c r="C49" s="316" t="s">
        <v>18</v>
      </c>
      <c r="D49" s="15">
        <v>500000</v>
      </c>
      <c r="E49" s="8" t="e">
        <f>D49-#REF!</f>
        <v>#REF!</v>
      </c>
      <c r="F49" s="98">
        <v>1380000</v>
      </c>
      <c r="G49" s="104">
        <f>SUM(I49:K49)</f>
        <v>846000</v>
      </c>
      <c r="H49" s="93">
        <f>G49-F49</f>
        <v>-534000</v>
      </c>
      <c r="I49" s="98">
        <f>O49</f>
        <v>846000</v>
      </c>
      <c r="J49" s="98"/>
      <c r="K49" s="98"/>
      <c r="L49" s="66"/>
      <c r="M49" s="240"/>
      <c r="N49" s="234"/>
      <c r="O49" s="343">
        <f>SUM(O50:O55)</f>
        <v>846000</v>
      </c>
    </row>
    <row r="50" spans="1:15" ht="18.75" customHeight="1">
      <c r="A50" s="37"/>
      <c r="B50" s="37"/>
      <c r="C50" s="239"/>
      <c r="D50" s="241"/>
      <c r="E50" s="242"/>
      <c r="F50" s="170"/>
      <c r="G50" s="170"/>
      <c r="H50" s="170"/>
      <c r="I50" s="252"/>
      <c r="J50" s="170"/>
      <c r="K50" s="253"/>
      <c r="L50" s="276" t="s">
        <v>35</v>
      </c>
      <c r="M50" s="118" t="s">
        <v>304</v>
      </c>
      <c r="N50" s="61" t="s">
        <v>162</v>
      </c>
      <c r="O50" s="352">
        <v>100000</v>
      </c>
    </row>
    <row r="51" spans="1:15" ht="18.75" customHeight="1">
      <c r="A51" s="37"/>
      <c r="B51" s="37"/>
      <c r="C51" s="37"/>
      <c r="D51" s="9"/>
      <c r="E51" s="38"/>
      <c r="F51" s="275"/>
      <c r="G51" s="275"/>
      <c r="H51" s="275"/>
      <c r="I51" s="275"/>
      <c r="J51" s="275"/>
      <c r="K51" s="106"/>
      <c r="L51" s="276" t="s">
        <v>100</v>
      </c>
      <c r="M51" s="118" t="s">
        <v>304</v>
      </c>
      <c r="N51" s="61" t="s">
        <v>28</v>
      </c>
      <c r="O51" s="352">
        <v>100000</v>
      </c>
    </row>
    <row r="52" spans="1:15" ht="18.75" customHeight="1">
      <c r="A52" s="32"/>
      <c r="B52" s="32"/>
      <c r="C52" s="32"/>
      <c r="D52" s="10"/>
      <c r="E52" s="11"/>
      <c r="F52" s="99"/>
      <c r="G52" s="99"/>
      <c r="H52" s="99"/>
      <c r="I52" s="99"/>
      <c r="J52" s="99"/>
      <c r="K52" s="103"/>
      <c r="L52" s="92" t="s">
        <v>86</v>
      </c>
      <c r="M52" s="368" t="s">
        <v>304</v>
      </c>
      <c r="N52" s="89" t="s">
        <v>28</v>
      </c>
      <c r="O52" s="351">
        <v>100000</v>
      </c>
    </row>
    <row r="53" spans="1:15" ht="18" customHeight="1">
      <c r="A53" s="239"/>
      <c r="B53" s="239"/>
      <c r="C53" s="316" t="s">
        <v>18</v>
      </c>
      <c r="D53" s="241"/>
      <c r="E53" s="242"/>
      <c r="F53" s="170"/>
      <c r="G53" s="170"/>
      <c r="H53" s="170"/>
      <c r="I53" s="170"/>
      <c r="J53" s="170"/>
      <c r="K53" s="169"/>
      <c r="L53" s="165" t="s">
        <v>330</v>
      </c>
      <c r="M53" s="369" t="s">
        <v>344</v>
      </c>
      <c r="N53" s="244" t="s">
        <v>327</v>
      </c>
      <c r="O53" s="350">
        <v>300000</v>
      </c>
    </row>
    <row r="54" spans="1:15" ht="18" customHeight="1">
      <c r="A54" s="37"/>
      <c r="B54" s="37"/>
      <c r="C54" s="37"/>
      <c r="D54" s="9"/>
      <c r="E54" s="38"/>
      <c r="F54" s="275"/>
      <c r="G54" s="275"/>
      <c r="H54" s="275"/>
      <c r="I54" s="275"/>
      <c r="J54" s="275"/>
      <c r="K54" s="106"/>
      <c r="L54" s="276" t="s">
        <v>331</v>
      </c>
      <c r="M54" s="118" t="s">
        <v>332</v>
      </c>
      <c r="N54" s="61" t="s">
        <v>327</v>
      </c>
      <c r="O54" s="352">
        <v>132000</v>
      </c>
    </row>
    <row r="55" spans="1:15" ht="18" customHeight="1">
      <c r="A55" s="37"/>
      <c r="B55" s="37"/>
      <c r="C55" s="37"/>
      <c r="D55" s="10"/>
      <c r="E55" s="38"/>
      <c r="F55" s="275"/>
      <c r="G55" s="275"/>
      <c r="H55" s="275"/>
      <c r="I55" s="275"/>
      <c r="J55" s="275"/>
      <c r="K55" s="103"/>
      <c r="L55" s="92" t="s">
        <v>181</v>
      </c>
      <c r="M55" s="90" t="s">
        <v>250</v>
      </c>
      <c r="N55" s="89" t="s">
        <v>28</v>
      </c>
      <c r="O55" s="352">
        <v>114000</v>
      </c>
    </row>
    <row r="56" spans="1:15" ht="18" customHeight="1">
      <c r="A56" s="37"/>
      <c r="B56" s="37"/>
      <c r="C56" s="316" t="s">
        <v>19</v>
      </c>
      <c r="D56" s="10">
        <v>1304000</v>
      </c>
      <c r="E56" s="10" t="e">
        <f>#REF!</f>
        <v>#REF!</v>
      </c>
      <c r="F56" s="93">
        <v>2036000</v>
      </c>
      <c r="G56" s="104">
        <f>SUM(I56:K56)</f>
        <v>2496000</v>
      </c>
      <c r="H56" s="93">
        <f>G56-F56</f>
        <v>460000</v>
      </c>
      <c r="I56" s="104">
        <f>O56:O56</f>
        <v>2496000</v>
      </c>
      <c r="J56" s="104"/>
      <c r="K56" s="99"/>
      <c r="L56" s="254"/>
      <c r="M56" s="240"/>
      <c r="N56" s="67"/>
      <c r="O56" s="349">
        <f>SUM(O57:O61)</f>
        <v>2496000</v>
      </c>
    </row>
    <row r="57" spans="1:15" ht="18" customHeight="1">
      <c r="A57" s="37"/>
      <c r="B57" s="37"/>
      <c r="C57" s="239"/>
      <c r="D57" s="241"/>
      <c r="E57" s="242"/>
      <c r="F57" s="170"/>
      <c r="G57" s="170"/>
      <c r="H57" s="170"/>
      <c r="I57" s="253"/>
      <c r="J57" s="170" t="s">
        <v>87</v>
      </c>
      <c r="K57" s="169"/>
      <c r="L57" s="165" t="s">
        <v>116</v>
      </c>
      <c r="M57" s="243" t="s">
        <v>339</v>
      </c>
      <c r="N57" s="244" t="s">
        <v>28</v>
      </c>
      <c r="O57" s="350">
        <v>1200000</v>
      </c>
    </row>
    <row r="58" spans="1:15" ht="18" customHeight="1">
      <c r="A58" s="37"/>
      <c r="B58" s="37"/>
      <c r="C58" s="37"/>
      <c r="D58" s="9"/>
      <c r="E58" s="38"/>
      <c r="F58" s="275"/>
      <c r="G58" s="275"/>
      <c r="H58" s="275"/>
      <c r="I58" s="275"/>
      <c r="J58" s="275"/>
      <c r="K58" s="106"/>
      <c r="L58" s="276" t="s">
        <v>117</v>
      </c>
      <c r="M58" s="90" t="s">
        <v>296</v>
      </c>
      <c r="N58" s="61" t="s">
        <v>28</v>
      </c>
      <c r="O58" s="352">
        <v>300000</v>
      </c>
    </row>
    <row r="59" spans="1:15" ht="18" customHeight="1">
      <c r="A59" s="37"/>
      <c r="B59" s="37"/>
      <c r="C59" s="37"/>
      <c r="D59" s="9"/>
      <c r="E59" s="38"/>
      <c r="F59" s="275"/>
      <c r="G59" s="275"/>
      <c r="H59" s="275"/>
      <c r="I59" s="275"/>
      <c r="J59" s="275"/>
      <c r="K59" s="106"/>
      <c r="L59" s="276" t="s">
        <v>186</v>
      </c>
      <c r="M59" s="294" t="s">
        <v>333</v>
      </c>
      <c r="N59" s="278" t="s">
        <v>187</v>
      </c>
      <c r="O59" s="360">
        <v>120000</v>
      </c>
    </row>
    <row r="60" spans="1:15" ht="18" customHeight="1">
      <c r="A60" s="37"/>
      <c r="B60" s="37"/>
      <c r="C60" s="37"/>
      <c r="D60" s="9"/>
      <c r="E60" s="38"/>
      <c r="F60" s="275"/>
      <c r="G60" s="275"/>
      <c r="H60" s="275"/>
      <c r="I60" s="275"/>
      <c r="J60" s="275"/>
      <c r="K60" s="106"/>
      <c r="L60" s="276" t="s">
        <v>345</v>
      </c>
      <c r="M60" s="294" t="s">
        <v>334</v>
      </c>
      <c r="N60" s="278" t="s">
        <v>327</v>
      </c>
      <c r="O60" s="360">
        <v>600000</v>
      </c>
    </row>
    <row r="61" spans="1:15" ht="18" customHeight="1">
      <c r="A61" s="37"/>
      <c r="B61" s="37"/>
      <c r="C61" s="32"/>
      <c r="D61" s="10"/>
      <c r="E61" s="11"/>
      <c r="F61" s="99"/>
      <c r="G61" s="99"/>
      <c r="H61" s="99"/>
      <c r="I61" s="99"/>
      <c r="J61" s="99"/>
      <c r="K61" s="103"/>
      <c r="L61" s="92" t="s">
        <v>307</v>
      </c>
      <c r="M61" s="255" t="s">
        <v>299</v>
      </c>
      <c r="N61" s="256" t="s">
        <v>267</v>
      </c>
      <c r="O61" s="361">
        <v>276000</v>
      </c>
    </row>
    <row r="62" spans="1:15" ht="18" customHeight="1">
      <c r="A62" s="37"/>
      <c r="B62" s="37"/>
      <c r="C62" s="316" t="s">
        <v>20</v>
      </c>
      <c r="D62" s="15">
        <v>1000000</v>
      </c>
      <c r="E62" s="8" t="e">
        <f>D62-#REF!</f>
        <v>#REF!</v>
      </c>
      <c r="F62" s="98">
        <v>2194000</v>
      </c>
      <c r="G62" s="98">
        <f>SUM(I62:K62)</f>
        <v>2720000</v>
      </c>
      <c r="H62" s="93">
        <f>G62-F62</f>
        <v>526000</v>
      </c>
      <c r="I62" s="98">
        <f>O62</f>
        <v>2520000</v>
      </c>
      <c r="J62" s="98">
        <v>200000</v>
      </c>
      <c r="K62" s="98"/>
      <c r="L62" s="111"/>
      <c r="M62" s="240"/>
      <c r="N62" s="234"/>
      <c r="O62" s="349">
        <f>SUM(O63:O66)</f>
        <v>2520000</v>
      </c>
    </row>
    <row r="63" spans="1:15" ht="18" customHeight="1">
      <c r="A63" s="37"/>
      <c r="B63" s="37"/>
      <c r="C63" s="239"/>
      <c r="D63" s="241"/>
      <c r="E63" s="242"/>
      <c r="F63" s="170"/>
      <c r="G63" s="170"/>
      <c r="H63" s="170"/>
      <c r="I63" s="170"/>
      <c r="J63" s="289" t="s">
        <v>115</v>
      </c>
      <c r="K63" s="253"/>
      <c r="L63" s="165" t="s">
        <v>29</v>
      </c>
      <c r="M63" s="243" t="s">
        <v>349</v>
      </c>
      <c r="N63" s="244" t="s">
        <v>28</v>
      </c>
      <c r="O63" s="350">
        <v>2000000</v>
      </c>
    </row>
    <row r="64" spans="1:15" ht="18" customHeight="1">
      <c r="A64" s="37"/>
      <c r="B64" s="37"/>
      <c r="C64" s="37"/>
      <c r="D64" s="9"/>
      <c r="E64" s="38"/>
      <c r="F64" s="275"/>
      <c r="G64" s="275"/>
      <c r="H64" s="275"/>
      <c r="I64" s="275"/>
      <c r="J64" s="290"/>
      <c r="K64" s="106"/>
      <c r="L64" s="276" t="s">
        <v>30</v>
      </c>
      <c r="M64" s="90" t="s">
        <v>300</v>
      </c>
      <c r="N64" s="61" t="s">
        <v>28</v>
      </c>
      <c r="O64" s="352">
        <v>100000</v>
      </c>
    </row>
    <row r="65" spans="1:15" ht="18" customHeight="1">
      <c r="A65" s="37"/>
      <c r="B65" s="37"/>
      <c r="C65" s="37"/>
      <c r="D65" s="9"/>
      <c r="E65" s="38"/>
      <c r="F65" s="275"/>
      <c r="G65" s="275"/>
      <c r="H65" s="275"/>
      <c r="I65" s="275"/>
      <c r="J65" s="275"/>
      <c r="K65" s="106"/>
      <c r="L65" s="276" t="s">
        <v>32</v>
      </c>
      <c r="M65" s="90" t="s">
        <v>301</v>
      </c>
      <c r="N65" s="61" t="s">
        <v>28</v>
      </c>
      <c r="O65" s="352">
        <v>220000</v>
      </c>
    </row>
    <row r="66" spans="1:15" ht="18" customHeight="1">
      <c r="A66" s="37"/>
      <c r="B66" s="37"/>
      <c r="C66" s="37"/>
      <c r="D66" s="9"/>
      <c r="E66" s="38"/>
      <c r="F66" s="275"/>
      <c r="G66" s="275"/>
      <c r="H66" s="275"/>
      <c r="I66" s="275"/>
      <c r="J66" s="275"/>
      <c r="K66" s="106"/>
      <c r="L66" s="276" t="s">
        <v>31</v>
      </c>
      <c r="M66" s="90" t="s">
        <v>287</v>
      </c>
      <c r="N66" s="61" t="s">
        <v>28</v>
      </c>
      <c r="O66" s="352">
        <v>200000</v>
      </c>
    </row>
    <row r="67" spans="1:15" ht="18" customHeight="1">
      <c r="A67" s="37"/>
      <c r="B67" s="37"/>
      <c r="C67" s="316" t="s">
        <v>21</v>
      </c>
      <c r="D67" s="15">
        <v>4600000</v>
      </c>
      <c r="E67" s="8" t="e">
        <f>D67-#REF!</f>
        <v>#REF!</v>
      </c>
      <c r="F67" s="104">
        <v>4223000</v>
      </c>
      <c r="G67" s="104">
        <f>SUM(I67:K67)</f>
        <v>4320000</v>
      </c>
      <c r="H67" s="93">
        <f>G67-F67</f>
        <v>97000</v>
      </c>
      <c r="I67" s="104">
        <f>O67-K67</f>
        <v>3720000</v>
      </c>
      <c r="J67" s="104"/>
      <c r="K67" s="296">
        <v>600000</v>
      </c>
      <c r="L67" s="111"/>
      <c r="M67" s="240"/>
      <c r="N67" s="234"/>
      <c r="O67" s="349">
        <f>O68+O69+O70</f>
        <v>4320000</v>
      </c>
    </row>
    <row r="68" spans="1:15" ht="18" customHeight="1">
      <c r="A68" s="37"/>
      <c r="B68" s="37"/>
      <c r="C68" s="239"/>
      <c r="D68" s="241"/>
      <c r="E68" s="242"/>
      <c r="F68" s="170"/>
      <c r="G68" s="170"/>
      <c r="H68" s="170"/>
      <c r="I68" s="170"/>
      <c r="J68" s="170"/>
      <c r="K68" s="252"/>
      <c r="L68" s="165" t="s">
        <v>33</v>
      </c>
      <c r="M68" s="243" t="s">
        <v>335</v>
      </c>
      <c r="N68" s="244" t="s">
        <v>28</v>
      </c>
      <c r="O68" s="350">
        <v>3600000</v>
      </c>
    </row>
    <row r="69" spans="1:15" ht="18" customHeight="1">
      <c r="A69" s="37"/>
      <c r="B69" s="37"/>
      <c r="C69" s="37"/>
      <c r="D69" s="9"/>
      <c r="E69" s="38"/>
      <c r="F69" s="275"/>
      <c r="G69" s="275"/>
      <c r="H69" s="275"/>
      <c r="I69" s="275"/>
      <c r="J69" s="275"/>
      <c r="K69" s="275"/>
      <c r="L69" s="276" t="s">
        <v>34</v>
      </c>
      <c r="M69" s="293" t="s">
        <v>329</v>
      </c>
      <c r="N69" s="61" t="s">
        <v>28</v>
      </c>
      <c r="O69" s="352">
        <v>600000</v>
      </c>
    </row>
    <row r="70" spans="1:15" ht="18" customHeight="1">
      <c r="A70" s="37"/>
      <c r="B70" s="37"/>
      <c r="C70" s="37"/>
      <c r="D70" s="9"/>
      <c r="E70" s="38"/>
      <c r="F70" s="275"/>
      <c r="G70" s="275"/>
      <c r="H70" s="275"/>
      <c r="I70" s="275"/>
      <c r="J70" s="275"/>
      <c r="K70" s="275"/>
      <c r="L70" s="276" t="s">
        <v>182</v>
      </c>
      <c r="M70" s="293" t="s">
        <v>336</v>
      </c>
      <c r="N70" s="61" t="s">
        <v>28</v>
      </c>
      <c r="O70" s="352">
        <v>120000</v>
      </c>
    </row>
    <row r="71" spans="1:15" ht="18" customHeight="1">
      <c r="A71" s="37"/>
      <c r="B71" s="37"/>
      <c r="C71" s="316" t="s">
        <v>64</v>
      </c>
      <c r="D71" s="15">
        <v>5286000</v>
      </c>
      <c r="E71" s="8"/>
      <c r="F71" s="98">
        <v>6258880</v>
      </c>
      <c r="G71" s="98">
        <f>SUM(I71:K71)</f>
        <v>7944000</v>
      </c>
      <c r="H71" s="93">
        <f>G71-F71</f>
        <v>1685120</v>
      </c>
      <c r="I71" s="98">
        <f>O71</f>
        <v>7944000</v>
      </c>
      <c r="J71" s="98"/>
      <c r="K71" s="98"/>
      <c r="L71" s="66"/>
      <c r="M71" s="240"/>
      <c r="N71" s="234"/>
      <c r="O71" s="343">
        <f>O72+O73+O74</f>
        <v>7944000</v>
      </c>
    </row>
    <row r="72" spans="1:15" ht="18" customHeight="1">
      <c r="A72" s="37"/>
      <c r="B72" s="37"/>
      <c r="C72" s="37"/>
      <c r="D72" s="241"/>
      <c r="E72" s="11"/>
      <c r="F72" s="253"/>
      <c r="G72" s="253"/>
      <c r="H72" s="253"/>
      <c r="I72" s="253"/>
      <c r="J72" s="169"/>
      <c r="K72" s="169"/>
      <c r="L72" s="165" t="s">
        <v>118</v>
      </c>
      <c r="M72" s="243" t="s">
        <v>302</v>
      </c>
      <c r="N72" s="244" t="s">
        <v>28</v>
      </c>
      <c r="O72" s="358">
        <v>6600000</v>
      </c>
    </row>
    <row r="73" spans="1:15" ht="18" customHeight="1">
      <c r="A73" s="37"/>
      <c r="B73" s="37"/>
      <c r="C73" s="37"/>
      <c r="D73" s="9"/>
      <c r="E73" s="11"/>
      <c r="F73" s="274"/>
      <c r="G73" s="274"/>
      <c r="H73" s="274"/>
      <c r="I73" s="274"/>
      <c r="J73" s="275"/>
      <c r="K73" s="275"/>
      <c r="L73" s="276" t="s">
        <v>188</v>
      </c>
      <c r="M73" s="277" t="s">
        <v>337</v>
      </c>
      <c r="N73" s="278" t="s">
        <v>189</v>
      </c>
      <c r="O73" s="362">
        <v>672000</v>
      </c>
    </row>
    <row r="74" spans="1:15" ht="18" customHeight="1">
      <c r="A74" s="32"/>
      <c r="B74" s="32"/>
      <c r="C74" s="32"/>
      <c r="D74" s="10"/>
      <c r="E74" s="11"/>
      <c r="F74" s="99"/>
      <c r="G74" s="99"/>
      <c r="H74" s="99"/>
      <c r="I74" s="99"/>
      <c r="J74" s="99"/>
      <c r="K74" s="99"/>
      <c r="L74" s="92" t="s">
        <v>303</v>
      </c>
      <c r="M74" s="257" t="s">
        <v>338</v>
      </c>
      <c r="N74" s="256" t="s">
        <v>286</v>
      </c>
      <c r="O74" s="363">
        <v>672000</v>
      </c>
    </row>
    <row r="75" spans="1:15" ht="18" customHeight="1">
      <c r="A75" s="444" t="s">
        <v>5</v>
      </c>
      <c r="B75" s="444"/>
      <c r="C75" s="444"/>
      <c r="D75" s="65">
        <v>50000</v>
      </c>
      <c r="E75" s="65" t="e">
        <f t="shared" ref="E75" si="3">E76</f>
        <v>#REF!</v>
      </c>
      <c r="F75" s="107">
        <f>F76</f>
        <v>3037500</v>
      </c>
      <c r="G75" s="108">
        <f>G76</f>
        <v>300000</v>
      </c>
      <c r="H75" s="108">
        <f t="shared" ref="H75:H82" si="4">G75-F75</f>
        <v>-2737500</v>
      </c>
      <c r="I75" s="109">
        <f>I76</f>
        <v>300000</v>
      </c>
      <c r="J75" s="109">
        <f>J76</f>
        <v>0</v>
      </c>
      <c r="K75" s="109">
        <f>K76</f>
        <v>0</v>
      </c>
      <c r="L75" s="116"/>
      <c r="M75" s="135"/>
      <c r="N75" s="236"/>
      <c r="O75" s="364">
        <f>O76</f>
        <v>300000</v>
      </c>
    </row>
    <row r="76" spans="1:15" ht="18" customHeight="1">
      <c r="A76" s="239"/>
      <c r="B76" s="434" t="s">
        <v>22</v>
      </c>
      <c r="C76" s="434"/>
      <c r="D76" s="51">
        <v>50000</v>
      </c>
      <c r="E76" s="51" t="e">
        <f t="shared" ref="E76" si="5">E77+E79</f>
        <v>#REF!</v>
      </c>
      <c r="F76" s="95">
        <f>SUM(F77:F79)</f>
        <v>3037500</v>
      </c>
      <c r="G76" s="95">
        <f>SUM(I76:K76)</f>
        <v>300000</v>
      </c>
      <c r="H76" s="95">
        <f t="shared" si="4"/>
        <v>-2737500</v>
      </c>
      <c r="I76" s="95">
        <f>I77+I78+I79</f>
        <v>300000</v>
      </c>
      <c r="J76" s="95">
        <f>J79</f>
        <v>0</v>
      </c>
      <c r="K76" s="97">
        <v>0</v>
      </c>
      <c r="L76" s="115"/>
      <c r="M76" s="248"/>
      <c r="N76" s="238"/>
      <c r="O76" s="348">
        <f>O77+O78+O79</f>
        <v>300000</v>
      </c>
    </row>
    <row r="77" spans="1:15" ht="18" customHeight="1">
      <c r="A77" s="37"/>
      <c r="B77" s="32"/>
      <c r="C77" s="32" t="s">
        <v>23</v>
      </c>
      <c r="D77" s="10">
        <v>0</v>
      </c>
      <c r="E77" s="11" t="e">
        <f>D77-#REF!</f>
        <v>#REF!</v>
      </c>
      <c r="F77" s="99">
        <v>184500</v>
      </c>
      <c r="G77" s="99">
        <f>SUM(I77:K77)</f>
        <v>0</v>
      </c>
      <c r="H77" s="93">
        <f t="shared" si="4"/>
        <v>-184500</v>
      </c>
      <c r="I77" s="99">
        <f>O77</f>
        <v>0</v>
      </c>
      <c r="J77" s="99">
        <v>0</v>
      </c>
      <c r="K77" s="99"/>
      <c r="L77" s="92" t="s">
        <v>297</v>
      </c>
      <c r="M77" s="91">
        <v>0</v>
      </c>
      <c r="N77" s="67"/>
      <c r="O77" s="365">
        <v>0</v>
      </c>
    </row>
    <row r="78" spans="1:15" ht="18" customHeight="1">
      <c r="A78" s="37"/>
      <c r="B78" s="37"/>
      <c r="C78" s="32"/>
      <c r="D78" s="10"/>
      <c r="E78" s="11"/>
      <c r="F78" s="275">
        <v>2380000</v>
      </c>
      <c r="G78" s="99">
        <v>0</v>
      </c>
      <c r="H78" s="93">
        <f t="shared" si="4"/>
        <v>-2380000</v>
      </c>
      <c r="I78" s="275">
        <f>O78</f>
        <v>0</v>
      </c>
      <c r="J78" s="275"/>
      <c r="K78" s="275"/>
      <c r="L78" s="92" t="s">
        <v>282</v>
      </c>
      <c r="M78" s="91">
        <v>0</v>
      </c>
      <c r="N78" s="67"/>
      <c r="O78" s="365">
        <v>0</v>
      </c>
    </row>
    <row r="79" spans="1:15" ht="18" customHeight="1">
      <c r="A79" s="32"/>
      <c r="B79" s="32"/>
      <c r="C79" s="316" t="s">
        <v>24</v>
      </c>
      <c r="D79" s="15">
        <v>50000</v>
      </c>
      <c r="E79" s="8" t="e">
        <f>D79-#REF!</f>
        <v>#REF!</v>
      </c>
      <c r="F79" s="98">
        <v>473000</v>
      </c>
      <c r="G79" s="99">
        <f>SUM(I79:K79)</f>
        <v>300000</v>
      </c>
      <c r="H79" s="93">
        <f>G79-F79</f>
        <v>-173000</v>
      </c>
      <c r="I79" s="98">
        <v>300000</v>
      </c>
      <c r="J79" s="98"/>
      <c r="K79" s="98">
        <v>0</v>
      </c>
      <c r="L79" s="66" t="s">
        <v>50</v>
      </c>
      <c r="M79" s="240" t="s">
        <v>340</v>
      </c>
      <c r="N79" s="89" t="s">
        <v>28</v>
      </c>
      <c r="O79" s="366">
        <v>300000</v>
      </c>
    </row>
    <row r="80" spans="1:15" ht="20.25" customHeight="1">
      <c r="A80" s="444" t="s">
        <v>163</v>
      </c>
      <c r="B80" s="444"/>
      <c r="C80" s="444"/>
      <c r="D80" s="65">
        <v>4148000</v>
      </c>
      <c r="E80" s="65" t="e">
        <f>E81+E88</f>
        <v>#REF!</v>
      </c>
      <c r="F80" s="107">
        <f>F81+F88</f>
        <v>11083000</v>
      </c>
      <c r="G80" s="107">
        <f>G81+G88</f>
        <v>3730000</v>
      </c>
      <c r="H80" s="107">
        <f t="shared" si="4"/>
        <v>-7353000</v>
      </c>
      <c r="I80" s="107">
        <f>I81+I88</f>
        <v>2930000</v>
      </c>
      <c r="J80" s="107">
        <f>J81+J88</f>
        <v>400000</v>
      </c>
      <c r="K80" s="107">
        <f>K81+K88</f>
        <v>400000</v>
      </c>
      <c r="L80" s="116"/>
      <c r="M80" s="258"/>
      <c r="N80" s="236"/>
      <c r="O80" s="347">
        <v>4341250</v>
      </c>
    </row>
    <row r="81" spans="1:15" ht="20.25" customHeight="1">
      <c r="A81" s="37"/>
      <c r="B81" s="434" t="s">
        <v>25</v>
      </c>
      <c r="C81" s="434"/>
      <c r="D81" s="51">
        <v>2150000</v>
      </c>
      <c r="E81" s="51" t="e">
        <f>SUM(E82+E84)</f>
        <v>#REF!</v>
      </c>
      <c r="F81" s="95">
        <f>F82+F84+F86</f>
        <v>7100000</v>
      </c>
      <c r="G81" s="95">
        <f>G82+G84+G86</f>
        <v>520000</v>
      </c>
      <c r="H81" s="95">
        <f t="shared" si="4"/>
        <v>-6580000</v>
      </c>
      <c r="I81" s="95">
        <f>I82+I84+I86</f>
        <v>120000</v>
      </c>
      <c r="J81" s="95">
        <f>J82</f>
        <v>0</v>
      </c>
      <c r="K81" s="95">
        <f>K82+K84</f>
        <v>400000</v>
      </c>
      <c r="L81" s="115"/>
      <c r="M81" s="259"/>
      <c r="N81" s="238"/>
      <c r="O81" s="342">
        <f>O82+O84+O86</f>
        <v>520000</v>
      </c>
    </row>
    <row r="82" spans="1:15" ht="20.25" customHeight="1">
      <c r="A82" s="37"/>
      <c r="B82" s="37"/>
      <c r="C82" s="32" t="s">
        <v>88</v>
      </c>
      <c r="D82" s="10">
        <v>0</v>
      </c>
      <c r="E82" s="8" t="e">
        <f>D82-#REF!</f>
        <v>#REF!</v>
      </c>
      <c r="F82" s="98">
        <v>300000</v>
      </c>
      <c r="G82" s="99">
        <f>SUM(I82:K82)</f>
        <v>120000</v>
      </c>
      <c r="H82" s="93">
        <f t="shared" si="4"/>
        <v>-180000</v>
      </c>
      <c r="I82" s="98">
        <v>120000</v>
      </c>
      <c r="J82" s="98"/>
      <c r="K82" s="98">
        <v>0</v>
      </c>
      <c r="L82" s="66"/>
      <c r="M82" s="260"/>
      <c r="N82" s="234"/>
      <c r="O82" s="343">
        <f>O83</f>
        <v>120000</v>
      </c>
    </row>
    <row r="83" spans="1:15" ht="20.25" customHeight="1">
      <c r="A83" s="37"/>
      <c r="B83" s="37"/>
      <c r="C83" s="239"/>
      <c r="D83" s="241"/>
      <c r="E83" s="242"/>
      <c r="F83" s="169"/>
      <c r="G83" s="170"/>
      <c r="H83" s="170"/>
      <c r="I83" s="170"/>
      <c r="J83" s="170"/>
      <c r="K83" s="169"/>
      <c r="L83" s="166" t="s">
        <v>266</v>
      </c>
      <c r="M83" s="167" t="s">
        <v>346</v>
      </c>
      <c r="N83" s="168" t="s">
        <v>28</v>
      </c>
      <c r="O83" s="358">
        <v>120000</v>
      </c>
    </row>
    <row r="84" spans="1:15" ht="20.25" customHeight="1">
      <c r="A84" s="37"/>
      <c r="B84" s="37"/>
      <c r="C84" s="316" t="s">
        <v>89</v>
      </c>
      <c r="D84" s="15">
        <v>2150000</v>
      </c>
      <c r="E84" s="8"/>
      <c r="F84" s="98">
        <v>1800000</v>
      </c>
      <c r="G84" s="98">
        <f>SUM(I84:K84)</f>
        <v>400000</v>
      </c>
      <c r="H84" s="93">
        <f>G84-F84</f>
        <v>-1400000</v>
      </c>
      <c r="I84" s="98"/>
      <c r="J84" s="98"/>
      <c r="K84" s="113">
        <v>400000</v>
      </c>
      <c r="L84" s="66"/>
      <c r="M84" s="260"/>
      <c r="N84" s="234"/>
      <c r="O84" s="343">
        <f>O85</f>
        <v>400000</v>
      </c>
    </row>
    <row r="85" spans="1:15" ht="20.25" customHeight="1">
      <c r="A85" s="37"/>
      <c r="B85" s="37"/>
      <c r="C85" s="316"/>
      <c r="D85" s="15"/>
      <c r="E85" s="8"/>
      <c r="F85" s="98"/>
      <c r="G85" s="99"/>
      <c r="H85" s="98"/>
      <c r="I85" s="98"/>
      <c r="J85" s="98"/>
      <c r="K85" s="98"/>
      <c r="L85" s="270" t="s">
        <v>90</v>
      </c>
      <c r="M85" s="260" t="s">
        <v>341</v>
      </c>
      <c r="N85" s="271" t="s">
        <v>28</v>
      </c>
      <c r="O85" s="346">
        <v>400000</v>
      </c>
    </row>
    <row r="86" spans="1:15" ht="20.25" customHeight="1">
      <c r="A86" s="37"/>
      <c r="B86" s="37"/>
      <c r="C86" s="316" t="s">
        <v>283</v>
      </c>
      <c r="D86" s="15"/>
      <c r="E86" s="8"/>
      <c r="F86" s="98">
        <v>5000000</v>
      </c>
      <c r="G86" s="99">
        <f t="shared" ref="G86" si="6">SUM(I86:K86)</f>
        <v>0</v>
      </c>
      <c r="H86" s="93">
        <f>G86-F86</f>
        <v>-5000000</v>
      </c>
      <c r="I86" s="98"/>
      <c r="J86" s="98"/>
      <c r="K86" s="98"/>
      <c r="L86" s="270"/>
      <c r="M86" s="260"/>
      <c r="N86" s="271"/>
      <c r="O86" s="343">
        <f>O87</f>
        <v>0</v>
      </c>
    </row>
    <row r="87" spans="1:15" ht="20.25" customHeight="1">
      <c r="A87" s="37"/>
      <c r="B87" s="37"/>
      <c r="C87" s="37"/>
      <c r="D87" s="9"/>
      <c r="E87" s="38"/>
      <c r="F87" s="275"/>
      <c r="G87" s="275"/>
      <c r="H87" s="275"/>
      <c r="I87" s="275"/>
      <c r="J87" s="275"/>
      <c r="K87" s="275"/>
      <c r="L87" s="270" t="s">
        <v>284</v>
      </c>
      <c r="M87" s="260" t="s">
        <v>305</v>
      </c>
      <c r="N87" s="271" t="s">
        <v>28</v>
      </c>
      <c r="O87" s="346">
        <v>0</v>
      </c>
    </row>
    <row r="88" spans="1:15" ht="20.25" customHeight="1">
      <c r="A88" s="37"/>
      <c r="B88" s="441" t="s">
        <v>26</v>
      </c>
      <c r="C88" s="441"/>
      <c r="D88" s="29">
        <v>1998000</v>
      </c>
      <c r="E88" s="29" t="e">
        <f>E89+E91+E95+E97+E102+E104+E108</f>
        <v>#REF!</v>
      </c>
      <c r="F88" s="100">
        <f>F89+F91+F95+F97+F102+F104+F108</f>
        <v>3983000</v>
      </c>
      <c r="G88" s="100">
        <f>SUM(I88:K88)</f>
        <v>3210000</v>
      </c>
      <c r="H88" s="100">
        <f>G88-F88</f>
        <v>-773000</v>
      </c>
      <c r="I88" s="100">
        <f>I89+I91+I95+I97+I102+I104+I108</f>
        <v>2810000</v>
      </c>
      <c r="J88" s="100">
        <f>J89+J91+J95+J97+J102+J104+J108</f>
        <v>400000</v>
      </c>
      <c r="K88" s="100">
        <f>K89+K91+K95+K97+K102+K104+K108</f>
        <v>0</v>
      </c>
      <c r="L88" s="117"/>
      <c r="M88" s="261"/>
      <c r="N88" s="262"/>
      <c r="O88" s="367">
        <f>O89+O91+O95+O97+O102+O104+O108</f>
        <v>3210000</v>
      </c>
    </row>
    <row r="89" spans="1:15" ht="20.25" customHeight="1">
      <c r="A89" s="37"/>
      <c r="B89" s="37"/>
      <c r="C89" s="88" t="s">
        <v>38</v>
      </c>
      <c r="D89" s="10">
        <v>300000</v>
      </c>
      <c r="E89" s="8" t="e">
        <f>D89-#REF!</f>
        <v>#REF!</v>
      </c>
      <c r="F89" s="99">
        <v>200000</v>
      </c>
      <c r="G89" s="99">
        <f>SUM(I89:K89)</f>
        <v>100000</v>
      </c>
      <c r="H89" s="93">
        <f>G89-F89</f>
        <v>-100000</v>
      </c>
      <c r="I89" s="99">
        <v>100000</v>
      </c>
      <c r="J89" s="99"/>
      <c r="K89" s="99">
        <v>0</v>
      </c>
      <c r="L89" s="92"/>
      <c r="M89" s="134"/>
      <c r="N89" s="67"/>
      <c r="O89" s="357">
        <f>O90</f>
        <v>100000</v>
      </c>
    </row>
    <row r="90" spans="1:15" ht="20.25" customHeight="1">
      <c r="A90" s="37"/>
      <c r="B90" s="37"/>
      <c r="C90" s="37"/>
      <c r="D90" s="37"/>
      <c r="E90" s="37"/>
      <c r="F90" s="276"/>
      <c r="G90" s="276"/>
      <c r="H90" s="276"/>
      <c r="I90" s="276"/>
      <c r="J90" s="276"/>
      <c r="K90" s="276"/>
      <c r="L90" s="276" t="s">
        <v>91</v>
      </c>
      <c r="M90" s="119" t="s">
        <v>347</v>
      </c>
      <c r="N90" s="61" t="s">
        <v>28</v>
      </c>
      <c r="O90" s="359">
        <v>100000</v>
      </c>
    </row>
    <row r="91" spans="1:15" ht="20.25" customHeight="1">
      <c r="A91" s="37"/>
      <c r="B91" s="37"/>
      <c r="C91" s="316" t="s">
        <v>47</v>
      </c>
      <c r="D91" s="15">
        <v>50000</v>
      </c>
      <c r="E91" s="8" t="e">
        <f>D91-#REF!</f>
        <v>#REF!</v>
      </c>
      <c r="F91" s="98">
        <v>133000</v>
      </c>
      <c r="G91" s="104">
        <f>SUM(I91:K91)</f>
        <v>200000</v>
      </c>
      <c r="H91" s="93">
        <f>G91-F91</f>
        <v>67000</v>
      </c>
      <c r="I91" s="98">
        <v>100000</v>
      </c>
      <c r="J91" s="105">
        <v>100000</v>
      </c>
      <c r="K91" s="98"/>
      <c r="L91" s="66"/>
      <c r="M91" s="260"/>
      <c r="N91" s="234"/>
      <c r="O91" s="343">
        <f>SUM(O92:O94)</f>
        <v>200000</v>
      </c>
    </row>
    <row r="92" spans="1:15" ht="20.25" customHeight="1">
      <c r="A92" s="37"/>
      <c r="B92" s="37"/>
      <c r="C92" s="265"/>
      <c r="D92" s="263"/>
      <c r="E92" s="242"/>
      <c r="F92" s="170"/>
      <c r="G92" s="170"/>
      <c r="H92" s="170"/>
      <c r="I92" s="170"/>
      <c r="J92" s="170"/>
      <c r="K92" s="170"/>
      <c r="L92" s="165" t="s">
        <v>184</v>
      </c>
      <c r="M92" s="266"/>
      <c r="N92" s="244" t="s">
        <v>28</v>
      </c>
      <c r="O92" s="358">
        <v>0</v>
      </c>
    </row>
    <row r="93" spans="1:15" ht="20.25" customHeight="1">
      <c r="A93" s="37"/>
      <c r="B93" s="37"/>
      <c r="C93" s="321"/>
      <c r="D93" s="16"/>
      <c r="E93" s="38"/>
      <c r="F93" s="275"/>
      <c r="G93" s="275"/>
      <c r="H93" s="275"/>
      <c r="I93" s="275"/>
      <c r="J93" s="275"/>
      <c r="K93" s="275"/>
      <c r="L93" s="276" t="s">
        <v>269</v>
      </c>
      <c r="M93" s="267" t="s">
        <v>300</v>
      </c>
      <c r="N93" s="61" t="s">
        <v>267</v>
      </c>
      <c r="O93" s="359">
        <v>100000</v>
      </c>
    </row>
    <row r="94" spans="1:15" ht="20.25" customHeight="1">
      <c r="A94" s="37"/>
      <c r="B94" s="37"/>
      <c r="C94" s="133"/>
      <c r="D94" s="50"/>
      <c r="E94" s="11"/>
      <c r="F94" s="99"/>
      <c r="G94" s="99"/>
      <c r="H94" s="99"/>
      <c r="I94" s="99"/>
      <c r="J94" s="99"/>
      <c r="K94" s="99"/>
      <c r="L94" s="92" t="s">
        <v>185</v>
      </c>
      <c r="M94" s="134" t="s">
        <v>285</v>
      </c>
      <c r="N94" s="89" t="s">
        <v>183</v>
      </c>
      <c r="O94" s="365">
        <v>100000</v>
      </c>
    </row>
    <row r="95" spans="1:15" ht="20.25" customHeight="1">
      <c r="A95" s="37"/>
      <c r="B95" s="37"/>
      <c r="C95" s="86" t="s">
        <v>101</v>
      </c>
      <c r="D95" s="87"/>
      <c r="E95" s="11" t="e">
        <f>D95-#REF!</f>
        <v>#REF!</v>
      </c>
      <c r="F95" s="99">
        <v>500000</v>
      </c>
      <c r="G95" s="104">
        <f>SUM(I95:K95)</f>
        <v>0</v>
      </c>
      <c r="H95" s="93">
        <f>G95-F95</f>
        <v>-500000</v>
      </c>
      <c r="I95" s="99"/>
      <c r="J95" s="99"/>
      <c r="K95" s="99">
        <v>0</v>
      </c>
      <c r="L95" s="92"/>
      <c r="M95" s="134"/>
      <c r="N95" s="67"/>
      <c r="O95" s="357">
        <f>O96</f>
        <v>0</v>
      </c>
    </row>
    <row r="96" spans="1:15" ht="20.25" customHeight="1">
      <c r="A96" s="37"/>
      <c r="B96" s="37"/>
      <c r="C96" s="37"/>
      <c r="D96" s="37"/>
      <c r="E96" s="38"/>
      <c r="F96" s="275"/>
      <c r="G96" s="275"/>
      <c r="H96" s="275"/>
      <c r="I96" s="275"/>
      <c r="J96" s="275"/>
      <c r="K96" s="275"/>
      <c r="L96" s="276" t="s">
        <v>275</v>
      </c>
      <c r="M96" s="119"/>
      <c r="N96" s="13" t="s">
        <v>276</v>
      </c>
      <c r="O96" s="359">
        <v>0</v>
      </c>
    </row>
    <row r="97" spans="1:15" ht="20.25" customHeight="1">
      <c r="A97" s="37"/>
      <c r="B97" s="37"/>
      <c r="C97" s="316" t="s">
        <v>92</v>
      </c>
      <c r="D97" s="7">
        <v>1100000</v>
      </c>
      <c r="E97" s="7" t="e">
        <f>#REF!</f>
        <v>#REF!</v>
      </c>
      <c r="F97" s="344">
        <v>2650000</v>
      </c>
      <c r="G97" s="104">
        <f>SUM(I97:K97)</f>
        <v>1610000</v>
      </c>
      <c r="H97" s="93">
        <f>G97-F97</f>
        <v>-1040000</v>
      </c>
      <c r="I97" s="98">
        <v>1310000</v>
      </c>
      <c r="J97" s="98">
        <v>300000</v>
      </c>
      <c r="K97" s="98">
        <v>0</v>
      </c>
      <c r="L97" s="66"/>
      <c r="M97" s="260"/>
      <c r="N97" s="132"/>
      <c r="O97" s="343">
        <f>O98+O99+O100+O101</f>
        <v>1610000</v>
      </c>
    </row>
    <row r="98" spans="1:15" ht="20.25" customHeight="1">
      <c r="A98" s="37"/>
      <c r="B98" s="37"/>
      <c r="C98" s="239"/>
      <c r="D98" s="263"/>
      <c r="E98" s="239"/>
      <c r="F98" s="165"/>
      <c r="G98" s="165"/>
      <c r="H98" s="165"/>
      <c r="I98" s="165"/>
      <c r="J98" s="165"/>
      <c r="K98" s="165"/>
      <c r="L98" s="165" t="s">
        <v>133</v>
      </c>
      <c r="M98" s="167" t="s">
        <v>343</v>
      </c>
      <c r="N98" s="264" t="s">
        <v>28</v>
      </c>
      <c r="O98" s="358">
        <v>1000000</v>
      </c>
    </row>
    <row r="99" spans="1:15" ht="20.25" customHeight="1">
      <c r="A99" s="37"/>
      <c r="B99" s="37"/>
      <c r="C99" s="37"/>
      <c r="D99" s="16"/>
      <c r="E99" s="37"/>
      <c r="F99" s="276"/>
      <c r="G99" s="276"/>
      <c r="H99" s="276"/>
      <c r="I99" s="276"/>
      <c r="J99" s="276"/>
      <c r="K99" s="110"/>
      <c r="L99" s="276" t="s">
        <v>271</v>
      </c>
      <c r="M99" s="119" t="s">
        <v>308</v>
      </c>
      <c r="N99" s="13" t="s">
        <v>28</v>
      </c>
      <c r="O99" s="359">
        <v>60000</v>
      </c>
    </row>
    <row r="100" spans="1:15" ht="20.25" customHeight="1">
      <c r="A100" s="37"/>
      <c r="B100" s="37"/>
      <c r="C100" s="37"/>
      <c r="D100" s="16"/>
      <c r="E100" s="37"/>
      <c r="F100" s="276"/>
      <c r="G100" s="276"/>
      <c r="H100" s="276"/>
      <c r="I100" s="276"/>
      <c r="J100" s="276"/>
      <c r="K100" s="110"/>
      <c r="L100" s="276" t="s">
        <v>119</v>
      </c>
      <c r="M100" s="119" t="s">
        <v>348</v>
      </c>
      <c r="N100" s="13" t="s">
        <v>306</v>
      </c>
      <c r="O100" s="359">
        <v>50000</v>
      </c>
    </row>
    <row r="101" spans="1:15" ht="20.25" customHeight="1">
      <c r="A101" s="37"/>
      <c r="B101" s="37"/>
      <c r="C101" s="32"/>
      <c r="D101" s="50"/>
      <c r="E101" s="32"/>
      <c r="F101" s="92"/>
      <c r="G101" s="92"/>
      <c r="H101" s="92"/>
      <c r="I101" s="92"/>
      <c r="J101" s="92"/>
      <c r="K101" s="92"/>
      <c r="L101" s="92" t="s">
        <v>298</v>
      </c>
      <c r="M101" s="134" t="s">
        <v>343</v>
      </c>
      <c r="N101" s="67" t="s">
        <v>306</v>
      </c>
      <c r="O101" s="365">
        <v>500000</v>
      </c>
    </row>
    <row r="102" spans="1:15" ht="20.25" customHeight="1">
      <c r="A102" s="37"/>
      <c r="B102" s="37"/>
      <c r="C102" s="316" t="s">
        <v>93</v>
      </c>
      <c r="D102" s="15">
        <v>200000</v>
      </c>
      <c r="E102" s="8" t="e">
        <f>D102-#REF!</f>
        <v>#REF!</v>
      </c>
      <c r="F102" s="98">
        <v>200000</v>
      </c>
      <c r="G102" s="99">
        <f>SUM(I102:K102)</f>
        <v>200000</v>
      </c>
      <c r="H102" s="93">
        <f>G102-F102</f>
        <v>0</v>
      </c>
      <c r="I102" s="105">
        <f>O102</f>
        <v>200000</v>
      </c>
      <c r="J102" s="98"/>
      <c r="K102" s="98"/>
      <c r="L102" s="66"/>
      <c r="M102" s="260"/>
      <c r="N102" s="234"/>
      <c r="O102" s="343">
        <f>O103</f>
        <v>200000</v>
      </c>
    </row>
    <row r="103" spans="1:15" ht="20.25" customHeight="1">
      <c r="A103" s="32"/>
      <c r="B103" s="32"/>
      <c r="C103" s="32"/>
      <c r="D103" s="10"/>
      <c r="E103" s="11"/>
      <c r="F103" s="99"/>
      <c r="G103" s="99"/>
      <c r="H103" s="99"/>
      <c r="I103" s="370"/>
      <c r="J103" s="99"/>
      <c r="K103" s="99"/>
      <c r="L103" s="92" t="s">
        <v>94</v>
      </c>
      <c r="M103" s="134" t="s">
        <v>389</v>
      </c>
      <c r="N103" s="67" t="s">
        <v>28</v>
      </c>
      <c r="O103" s="365">
        <v>200000</v>
      </c>
    </row>
    <row r="104" spans="1:15" ht="21" customHeight="1">
      <c r="A104" s="239"/>
      <c r="B104" s="239"/>
      <c r="C104" s="316" t="s">
        <v>95</v>
      </c>
      <c r="D104" s="15">
        <v>320000</v>
      </c>
      <c r="E104" s="15">
        <v>320000</v>
      </c>
      <c r="F104" s="93">
        <v>300000</v>
      </c>
      <c r="G104" s="104">
        <f>SUM(I104:K104)</f>
        <v>1100000</v>
      </c>
      <c r="H104" s="93">
        <f>G104-F104</f>
        <v>800000</v>
      </c>
      <c r="I104" s="105">
        <f>O104</f>
        <v>1100000</v>
      </c>
      <c r="J104" s="98"/>
      <c r="K104" s="105">
        <v>0</v>
      </c>
      <c r="L104" s="66"/>
      <c r="M104" s="260"/>
      <c r="N104" s="234"/>
      <c r="O104" s="343">
        <f>O105+O106+O107</f>
        <v>1100000</v>
      </c>
    </row>
    <row r="105" spans="1:15" ht="21" customHeight="1">
      <c r="A105" s="37"/>
      <c r="B105" s="37"/>
      <c r="C105" s="37"/>
      <c r="D105" s="9"/>
      <c r="E105" s="38"/>
      <c r="F105" s="275"/>
      <c r="G105" s="275"/>
      <c r="H105" s="275"/>
      <c r="I105" s="275"/>
      <c r="J105" s="275"/>
      <c r="K105" s="275"/>
      <c r="L105" s="276" t="s">
        <v>96</v>
      </c>
      <c r="M105" s="119"/>
      <c r="N105" s="13"/>
      <c r="O105" s="359">
        <v>0</v>
      </c>
    </row>
    <row r="106" spans="1:15" ht="21" customHeight="1">
      <c r="A106" s="37"/>
      <c r="B106" s="37"/>
      <c r="C106" s="37"/>
      <c r="D106" s="9"/>
      <c r="E106" s="38"/>
      <c r="F106" s="275"/>
      <c r="G106" s="275"/>
      <c r="H106" s="275"/>
      <c r="I106" s="275"/>
      <c r="J106" s="275"/>
      <c r="K106" s="275"/>
      <c r="L106" s="276" t="s">
        <v>120</v>
      </c>
      <c r="M106" s="119" t="s">
        <v>342</v>
      </c>
      <c r="N106" s="13" t="s">
        <v>28</v>
      </c>
      <c r="O106" s="359">
        <v>1000000</v>
      </c>
    </row>
    <row r="107" spans="1:15" ht="21" customHeight="1">
      <c r="A107" s="37"/>
      <c r="B107" s="37"/>
      <c r="C107" s="37"/>
      <c r="D107" s="9"/>
      <c r="E107" s="38"/>
      <c r="F107" s="275"/>
      <c r="G107" s="275"/>
      <c r="H107" s="275"/>
      <c r="I107" s="275"/>
      <c r="J107" s="275"/>
      <c r="K107" s="275"/>
      <c r="L107" s="276" t="s">
        <v>288</v>
      </c>
      <c r="M107" s="119" t="s">
        <v>309</v>
      </c>
      <c r="N107" s="13" t="s">
        <v>310</v>
      </c>
      <c r="O107" s="359">
        <v>100000</v>
      </c>
    </row>
    <row r="108" spans="1:15" ht="21" customHeight="1">
      <c r="A108" s="37"/>
      <c r="B108" s="442"/>
      <c r="C108" s="316" t="s">
        <v>114</v>
      </c>
      <c r="D108" s="15">
        <v>28000</v>
      </c>
      <c r="E108" s="15" t="e">
        <f>#REF!</f>
        <v>#REF!</v>
      </c>
      <c r="F108" s="93">
        <v>0</v>
      </c>
      <c r="G108" s="104">
        <f>SUM(I108:K108)</f>
        <v>0</v>
      </c>
      <c r="H108" s="93">
        <f>G108-F108</f>
        <v>0</v>
      </c>
      <c r="I108" s="98"/>
      <c r="J108" s="98"/>
      <c r="K108" s="98"/>
      <c r="L108" s="66"/>
      <c r="M108" s="260"/>
      <c r="N108" s="132"/>
      <c r="O108" s="343">
        <f>O109</f>
        <v>0</v>
      </c>
    </row>
    <row r="109" spans="1:15" ht="21" customHeight="1">
      <c r="A109" s="37"/>
      <c r="B109" s="443"/>
      <c r="C109" s="37"/>
      <c r="D109" s="9"/>
      <c r="E109" s="38"/>
      <c r="F109" s="275"/>
      <c r="G109" s="275"/>
      <c r="H109" s="275"/>
      <c r="I109" s="275"/>
      <c r="J109" s="275"/>
      <c r="K109" s="275"/>
      <c r="L109" s="276" t="s">
        <v>70</v>
      </c>
      <c r="M109" s="119" t="s">
        <v>176</v>
      </c>
      <c r="N109" s="13" t="s">
        <v>28</v>
      </c>
      <c r="O109" s="359">
        <v>0</v>
      </c>
    </row>
    <row r="110" spans="1:15" ht="21" customHeight="1">
      <c r="A110" s="37"/>
      <c r="B110" s="37"/>
      <c r="C110" s="37"/>
      <c r="D110" s="9"/>
      <c r="E110" s="38"/>
      <c r="F110" s="275"/>
      <c r="G110" s="275"/>
      <c r="H110" s="275"/>
      <c r="I110" s="275"/>
      <c r="J110" s="275"/>
      <c r="K110" s="275"/>
      <c r="L110" s="276"/>
      <c r="M110" s="119"/>
      <c r="N110" s="13"/>
      <c r="O110" s="359"/>
    </row>
    <row r="111" spans="1:15" ht="21" customHeight="1">
      <c r="A111" s="433" t="s">
        <v>6</v>
      </c>
      <c r="B111" s="433"/>
      <c r="C111" s="433"/>
      <c r="D111" s="15">
        <v>500000</v>
      </c>
      <c r="E111" s="15" t="e">
        <f t="shared" ref="E111:E112" si="7">E112</f>
        <v>#REF!</v>
      </c>
      <c r="F111" s="180">
        <f>F112</f>
        <v>4962942</v>
      </c>
      <c r="G111" s="303">
        <f>SUM(I111:K111)</f>
        <v>2336228</v>
      </c>
      <c r="H111" s="180">
        <f>H112</f>
        <v>-2626714</v>
      </c>
      <c r="I111" s="171">
        <f>I112</f>
        <v>0</v>
      </c>
      <c r="J111" s="171">
        <f t="shared" ref="J111:K111" si="8">J112</f>
        <v>450654</v>
      </c>
      <c r="K111" s="171">
        <f t="shared" si="8"/>
        <v>1885574</v>
      </c>
      <c r="L111" s="66"/>
      <c r="M111" s="260"/>
      <c r="N111" s="234"/>
      <c r="O111" s="343">
        <f>O112</f>
        <v>2336228</v>
      </c>
    </row>
    <row r="112" spans="1:15" ht="21" customHeight="1">
      <c r="A112" s="239"/>
      <c r="B112" s="441" t="s">
        <v>6</v>
      </c>
      <c r="C112" s="441"/>
      <c r="D112" s="29">
        <v>500000</v>
      </c>
      <c r="E112" s="29" t="e">
        <f t="shared" si="7"/>
        <v>#REF!</v>
      </c>
      <c r="F112" s="181">
        <f>F113+F114</f>
        <v>4962942</v>
      </c>
      <c r="G112" s="181">
        <f>G113+G114</f>
        <v>2336228</v>
      </c>
      <c r="H112" s="181">
        <f>G112-F112</f>
        <v>-2626714</v>
      </c>
      <c r="I112" s="182">
        <f>I113+I114</f>
        <v>0</v>
      </c>
      <c r="J112" s="182">
        <f t="shared" ref="J112:K112" si="9">J113+J114</f>
        <v>450654</v>
      </c>
      <c r="K112" s="182">
        <f t="shared" si="9"/>
        <v>1885574</v>
      </c>
      <c r="L112" s="114"/>
      <c r="M112" s="261"/>
      <c r="N112" s="262"/>
      <c r="O112" s="367">
        <f>O113+O114</f>
        <v>2336228</v>
      </c>
    </row>
    <row r="113" spans="1:15" ht="21" customHeight="1">
      <c r="A113" s="37"/>
      <c r="B113" s="239"/>
      <c r="C113" s="316" t="s">
        <v>6</v>
      </c>
      <c r="D113" s="15">
        <v>500000</v>
      </c>
      <c r="E113" s="15" t="e">
        <f>#REF!</f>
        <v>#REF!</v>
      </c>
      <c r="F113" s="93">
        <v>4236048</v>
      </c>
      <c r="G113" s="104">
        <f>SUM(I113:K113)</f>
        <v>2336228</v>
      </c>
      <c r="H113" s="112">
        <f>G113-F113</f>
        <v>-1899820</v>
      </c>
      <c r="I113" s="98"/>
      <c r="J113" s="98">
        <v>450654</v>
      </c>
      <c r="K113" s="98">
        <v>1885574</v>
      </c>
      <c r="L113" s="92" t="s">
        <v>121</v>
      </c>
      <c r="M113" s="260"/>
      <c r="N113" s="67" t="s">
        <v>28</v>
      </c>
      <c r="O113" s="346">
        <v>2336228</v>
      </c>
    </row>
    <row r="114" spans="1:15" ht="21" customHeight="1">
      <c r="A114" s="32"/>
      <c r="B114" s="32"/>
      <c r="C114" s="32" t="s">
        <v>272</v>
      </c>
      <c r="D114" s="10"/>
      <c r="E114" s="11"/>
      <c r="F114" s="99">
        <v>726894</v>
      </c>
      <c r="G114" s="104">
        <f>SUM(I114:K114)</f>
        <v>0</v>
      </c>
      <c r="H114" s="112">
        <f>G114-F114</f>
        <v>-726894</v>
      </c>
      <c r="I114" s="99">
        <v>0</v>
      </c>
      <c r="J114" s="295">
        <v>0</v>
      </c>
      <c r="K114" s="99">
        <v>0</v>
      </c>
      <c r="L114" s="92" t="s">
        <v>273</v>
      </c>
      <c r="M114" s="134"/>
      <c r="N114" s="67" t="s">
        <v>274</v>
      </c>
      <c r="O114" s="365">
        <v>0</v>
      </c>
    </row>
  </sheetData>
  <mergeCells count="19">
    <mergeCell ref="B76:C76"/>
    <mergeCell ref="A80:C80"/>
    <mergeCell ref="I3:K3"/>
    <mergeCell ref="L3:O4"/>
    <mergeCell ref="A75:C75"/>
    <mergeCell ref="A3:C3"/>
    <mergeCell ref="D3:D4"/>
    <mergeCell ref="E3:E4"/>
    <mergeCell ref="A5:C5"/>
    <mergeCell ref="A6:C6"/>
    <mergeCell ref="B7:C7"/>
    <mergeCell ref="B41:C41"/>
    <mergeCell ref="B45:C45"/>
    <mergeCell ref="B24:C24"/>
    <mergeCell ref="B81:C81"/>
    <mergeCell ref="B88:C88"/>
    <mergeCell ref="B108:B109"/>
    <mergeCell ref="A111:C111"/>
    <mergeCell ref="B112:C112"/>
  </mergeCells>
  <phoneticPr fontId="3" type="noConversion"/>
  <pageMargins left="0" right="0" top="0.51181102362204722" bottom="0.39370078740157483" header="0.51181102362204722" footer="0.19685039370078741"/>
  <pageSetup paperSize="9" orientation="landscape" horizontalDpi="300" verticalDpi="300" r:id="rId1"/>
  <headerFooter alignWithMargins="0">
    <oddFooter>&amp;L2017년푸드뱅크세출예산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J21"/>
  <sheetViews>
    <sheetView topLeftCell="A12" workbookViewId="0">
      <selection sqref="A1:J19"/>
    </sheetView>
  </sheetViews>
  <sheetFormatPr defaultRowHeight="13.5"/>
  <cols>
    <col min="1" max="1" width="6.21875" style="137" customWidth="1"/>
    <col min="2" max="2" width="4.33203125" style="137" customWidth="1"/>
    <col min="3" max="3" width="9" style="137" customWidth="1"/>
    <col min="4" max="4" width="6.77734375" style="137" customWidth="1"/>
    <col min="5" max="5" width="5.21875" style="137" customWidth="1"/>
    <col min="6" max="6" width="11.5546875" style="162" customWidth="1"/>
    <col min="7" max="7" width="8.88671875" style="137" customWidth="1"/>
    <col min="8" max="8" width="8.44140625" style="137" customWidth="1"/>
    <col min="9" max="9" width="32" style="137" customWidth="1"/>
    <col min="10" max="10" width="29.5546875" style="137" customWidth="1"/>
    <col min="11" max="16384" width="8.88671875" style="137"/>
  </cols>
  <sheetData>
    <row r="1" spans="1:10" s="146" customFormat="1" ht="30.75" customHeight="1">
      <c r="A1" s="455" t="s">
        <v>378</v>
      </c>
      <c r="B1" s="455"/>
      <c r="C1" s="455"/>
      <c r="D1" s="455"/>
      <c r="E1" s="455"/>
      <c r="F1" s="455"/>
      <c r="G1" s="455"/>
      <c r="H1" s="455"/>
      <c r="I1" s="455"/>
      <c r="J1" s="455"/>
    </row>
    <row r="2" spans="1:10" ht="13.5" customHeight="1">
      <c r="A2" s="147"/>
      <c r="B2" s="147"/>
      <c r="C2" s="147"/>
      <c r="D2" s="147"/>
      <c r="E2" s="147"/>
      <c r="F2" s="148"/>
      <c r="G2" s="147"/>
      <c r="H2" s="147"/>
      <c r="I2" s="147"/>
      <c r="J2" s="147"/>
    </row>
    <row r="3" spans="1:10" s="149" customFormat="1" ht="22.5" customHeight="1">
      <c r="A3" s="456" t="s">
        <v>200</v>
      </c>
      <c r="B3" s="456" t="s">
        <v>201</v>
      </c>
      <c r="C3" s="456"/>
      <c r="D3" s="456" t="s">
        <v>202</v>
      </c>
      <c r="E3" s="456"/>
      <c r="F3" s="456" t="s">
        <v>203</v>
      </c>
      <c r="G3" s="456"/>
      <c r="H3" s="456" t="s">
        <v>204</v>
      </c>
      <c r="I3" s="457" t="s">
        <v>205</v>
      </c>
      <c r="J3" s="457" t="s">
        <v>206</v>
      </c>
    </row>
    <row r="4" spans="1:10" s="149" customFormat="1" ht="30" customHeight="1">
      <c r="A4" s="456"/>
      <c r="B4" s="456"/>
      <c r="C4" s="456"/>
      <c r="D4" s="456"/>
      <c r="E4" s="456"/>
      <c r="F4" s="150" t="s">
        <v>207</v>
      </c>
      <c r="G4" s="337" t="s">
        <v>350</v>
      </c>
      <c r="H4" s="456"/>
      <c r="I4" s="457"/>
      <c r="J4" s="457"/>
    </row>
    <row r="5" spans="1:10" s="149" customFormat="1" ht="147.75" customHeight="1">
      <c r="A5" s="465" t="s">
        <v>208</v>
      </c>
      <c r="B5" s="458" t="s">
        <v>209</v>
      </c>
      <c r="C5" s="458"/>
      <c r="D5" s="458" t="s">
        <v>210</v>
      </c>
      <c r="E5" s="458"/>
      <c r="F5" s="151" t="s">
        <v>379</v>
      </c>
      <c r="G5" s="152">
        <v>120000</v>
      </c>
      <c r="H5" s="153" t="s">
        <v>212</v>
      </c>
      <c r="I5" s="302" t="s">
        <v>380</v>
      </c>
      <c r="J5" s="302" t="s">
        <v>381</v>
      </c>
    </row>
    <row r="6" spans="1:10" s="149" customFormat="1" ht="71.25" customHeight="1">
      <c r="A6" s="466"/>
      <c r="B6" s="458" t="s">
        <v>62</v>
      </c>
      <c r="C6" s="458"/>
      <c r="D6" s="458" t="s">
        <v>62</v>
      </c>
      <c r="E6" s="458"/>
      <c r="F6" s="151" t="s">
        <v>245</v>
      </c>
      <c r="G6" s="155">
        <v>400000</v>
      </c>
      <c r="H6" s="153" t="s">
        <v>213</v>
      </c>
      <c r="I6" s="156" t="s">
        <v>214</v>
      </c>
      <c r="J6" s="156" t="s">
        <v>215</v>
      </c>
    </row>
    <row r="7" spans="1:10" s="149" customFormat="1" ht="75" customHeight="1">
      <c r="A7" s="467" t="s">
        <v>256</v>
      </c>
      <c r="B7" s="459" t="s">
        <v>55</v>
      </c>
      <c r="C7" s="460"/>
      <c r="D7" s="470" t="s">
        <v>216</v>
      </c>
      <c r="E7" s="471"/>
      <c r="F7" s="151" t="s">
        <v>246</v>
      </c>
      <c r="G7" s="155">
        <v>100000</v>
      </c>
      <c r="H7" s="315" t="s">
        <v>249</v>
      </c>
      <c r="I7" s="156" t="s">
        <v>247</v>
      </c>
      <c r="J7" s="157" t="s">
        <v>217</v>
      </c>
    </row>
    <row r="8" spans="1:10" s="149" customFormat="1" ht="63" customHeight="1">
      <c r="A8" s="468"/>
      <c r="B8" s="459" t="s">
        <v>47</v>
      </c>
      <c r="C8" s="460"/>
      <c r="D8" s="458" t="s">
        <v>218</v>
      </c>
      <c r="E8" s="458"/>
      <c r="F8" s="151" t="s">
        <v>248</v>
      </c>
      <c r="G8" s="155">
        <v>200000</v>
      </c>
      <c r="H8" s="315" t="s">
        <v>249</v>
      </c>
      <c r="I8" s="154" t="s">
        <v>382</v>
      </c>
      <c r="J8" s="154" t="s">
        <v>219</v>
      </c>
    </row>
    <row r="9" spans="1:10" s="149" customFormat="1" ht="63" customHeight="1">
      <c r="A9" s="469"/>
      <c r="B9" s="458" t="s">
        <v>101</v>
      </c>
      <c r="C9" s="458"/>
      <c r="D9" s="458" t="s">
        <v>383</v>
      </c>
      <c r="E9" s="458"/>
      <c r="F9" s="151" t="s">
        <v>238</v>
      </c>
      <c r="G9" s="158">
        <v>0</v>
      </c>
      <c r="H9" s="315" t="s">
        <v>384</v>
      </c>
      <c r="I9" s="154" t="s">
        <v>220</v>
      </c>
      <c r="J9" s="154" t="s">
        <v>221</v>
      </c>
    </row>
    <row r="10" spans="1:10" s="149" customFormat="1" ht="52.5" customHeight="1">
      <c r="A10" s="467" t="s">
        <v>395</v>
      </c>
      <c r="B10" s="459" t="s">
        <v>222</v>
      </c>
      <c r="C10" s="460"/>
      <c r="D10" s="458" t="s">
        <v>387</v>
      </c>
      <c r="E10" s="458"/>
      <c r="F10" s="151" t="s">
        <v>251</v>
      </c>
      <c r="G10" s="159">
        <v>1500000</v>
      </c>
      <c r="H10" s="318" t="s">
        <v>252</v>
      </c>
      <c r="I10" s="475" t="s">
        <v>385</v>
      </c>
      <c r="J10" s="475" t="s">
        <v>223</v>
      </c>
    </row>
    <row r="11" spans="1:10" s="149" customFormat="1" ht="52.5" customHeight="1">
      <c r="A11" s="468"/>
      <c r="B11" s="461"/>
      <c r="C11" s="462"/>
      <c r="D11" s="458" t="s">
        <v>224</v>
      </c>
      <c r="E11" s="458"/>
      <c r="F11" s="151" t="s">
        <v>386</v>
      </c>
      <c r="G11" s="159">
        <v>60000</v>
      </c>
      <c r="H11" s="318" t="s">
        <v>388</v>
      </c>
      <c r="I11" s="476"/>
      <c r="J11" s="476"/>
    </row>
    <row r="12" spans="1:10" s="149" customFormat="1" ht="52.5" customHeight="1">
      <c r="A12" s="468"/>
      <c r="B12" s="463"/>
      <c r="C12" s="464"/>
      <c r="D12" s="458" t="s">
        <v>225</v>
      </c>
      <c r="E12" s="458"/>
      <c r="F12" s="151" t="s">
        <v>226</v>
      </c>
      <c r="G12" s="159">
        <v>500000</v>
      </c>
      <c r="H12" s="318" t="s">
        <v>212</v>
      </c>
      <c r="I12" s="477"/>
      <c r="J12" s="477"/>
    </row>
    <row r="13" spans="1:10" s="149" customFormat="1" ht="92.25" customHeight="1">
      <c r="A13" s="468"/>
      <c r="B13" s="458" t="s">
        <v>227</v>
      </c>
      <c r="C13" s="458"/>
      <c r="D13" s="458" t="s">
        <v>228</v>
      </c>
      <c r="E13" s="458"/>
      <c r="F13" s="151" t="s">
        <v>390</v>
      </c>
      <c r="G13" s="160">
        <v>200000</v>
      </c>
      <c r="H13" s="318" t="s">
        <v>212</v>
      </c>
      <c r="I13" s="154" t="s">
        <v>253</v>
      </c>
      <c r="J13" s="154" t="s">
        <v>229</v>
      </c>
    </row>
    <row r="14" spans="1:10" s="149" customFormat="1" ht="40.5" customHeight="1">
      <c r="A14" s="468"/>
      <c r="B14" s="458" t="s">
        <v>230</v>
      </c>
      <c r="C14" s="458"/>
      <c r="D14" s="458" t="s">
        <v>231</v>
      </c>
      <c r="E14" s="458"/>
      <c r="F14" s="151" t="s">
        <v>254</v>
      </c>
      <c r="G14" s="160" t="s">
        <v>211</v>
      </c>
      <c r="H14" s="318" t="s">
        <v>212</v>
      </c>
      <c r="I14" s="472" t="s">
        <v>232</v>
      </c>
      <c r="J14" s="472" t="s">
        <v>233</v>
      </c>
    </row>
    <row r="15" spans="1:10" s="149" customFormat="1" ht="40.5" customHeight="1">
      <c r="A15" s="468"/>
      <c r="B15" s="458"/>
      <c r="C15" s="458"/>
      <c r="D15" s="458" t="s">
        <v>234</v>
      </c>
      <c r="E15" s="458"/>
      <c r="F15" s="151" t="s">
        <v>255</v>
      </c>
      <c r="G15" s="160">
        <v>1000000</v>
      </c>
      <c r="H15" s="318" t="s">
        <v>391</v>
      </c>
      <c r="I15" s="473"/>
      <c r="J15" s="473"/>
    </row>
    <row r="16" spans="1:10" s="149" customFormat="1" ht="40.5" customHeight="1">
      <c r="A16" s="468"/>
      <c r="B16" s="458"/>
      <c r="C16" s="458"/>
      <c r="D16" s="458" t="s">
        <v>235</v>
      </c>
      <c r="E16" s="458"/>
      <c r="F16" s="151" t="s">
        <v>392</v>
      </c>
      <c r="G16" s="160">
        <v>100000</v>
      </c>
      <c r="H16" s="318" t="s">
        <v>212</v>
      </c>
      <c r="I16" s="474"/>
      <c r="J16" s="474"/>
    </row>
    <row r="17" spans="1:10" s="149" customFormat="1" ht="51" customHeight="1">
      <c r="A17" s="469"/>
      <c r="B17" s="470" t="s">
        <v>236</v>
      </c>
      <c r="C17" s="471"/>
      <c r="D17" s="458" t="s">
        <v>237</v>
      </c>
      <c r="E17" s="458"/>
      <c r="F17" s="151" t="s">
        <v>238</v>
      </c>
      <c r="G17" s="160">
        <v>0</v>
      </c>
      <c r="H17" s="318" t="s">
        <v>239</v>
      </c>
      <c r="I17" s="154" t="s">
        <v>394</v>
      </c>
      <c r="J17" s="154" t="s">
        <v>240</v>
      </c>
    </row>
    <row r="18" spans="1:10" s="149" customFormat="1" ht="51" customHeight="1">
      <c r="A18" s="161" t="s">
        <v>393</v>
      </c>
      <c r="B18" s="458" t="s">
        <v>241</v>
      </c>
      <c r="C18" s="458"/>
      <c r="D18" s="470" t="s">
        <v>241</v>
      </c>
      <c r="E18" s="471"/>
      <c r="F18" s="151" t="s">
        <v>242</v>
      </c>
      <c r="G18" s="160" t="s">
        <v>211</v>
      </c>
      <c r="H18" s="318" t="s">
        <v>212</v>
      </c>
      <c r="I18" s="154" t="s">
        <v>243</v>
      </c>
      <c r="J18" s="154" t="s">
        <v>244</v>
      </c>
    </row>
    <row r="20" spans="1:10">
      <c r="G20" s="163"/>
    </row>
    <row r="21" spans="1:10">
      <c r="G21" s="164"/>
    </row>
  </sheetData>
  <mergeCells count="39">
    <mergeCell ref="B18:C18"/>
    <mergeCell ref="D18:E18"/>
    <mergeCell ref="B14:C16"/>
    <mergeCell ref="D14:E14"/>
    <mergeCell ref="I14:I16"/>
    <mergeCell ref="B17:C17"/>
    <mergeCell ref="D17:E17"/>
    <mergeCell ref="J14:J16"/>
    <mergeCell ref="D15:E15"/>
    <mergeCell ref="D16:E16"/>
    <mergeCell ref="D10:E10"/>
    <mergeCell ref="I10:I12"/>
    <mergeCell ref="J10:J12"/>
    <mergeCell ref="D11:E11"/>
    <mergeCell ref="D12:E12"/>
    <mergeCell ref="D13:E13"/>
    <mergeCell ref="B9:C9"/>
    <mergeCell ref="D9:E9"/>
    <mergeCell ref="B10:C12"/>
    <mergeCell ref="A5:A6"/>
    <mergeCell ref="B5:C5"/>
    <mergeCell ref="D5:E5"/>
    <mergeCell ref="B6:C6"/>
    <mergeCell ref="D6:E6"/>
    <mergeCell ref="A7:A9"/>
    <mergeCell ref="A10:A17"/>
    <mergeCell ref="B13:C13"/>
    <mergeCell ref="B7:C7"/>
    <mergeCell ref="D7:E7"/>
    <mergeCell ref="B8:C8"/>
    <mergeCell ref="D8:E8"/>
    <mergeCell ref="A1:J1"/>
    <mergeCell ref="A3:A4"/>
    <mergeCell ref="B3:C4"/>
    <mergeCell ref="D3:E4"/>
    <mergeCell ref="F3:G3"/>
    <mergeCell ref="H3:H4"/>
    <mergeCell ref="I3:I4"/>
    <mergeCell ref="J3:J4"/>
  </mergeCells>
  <phoneticPr fontId="3" type="noConversion"/>
  <pageMargins left="0.31496062992125984" right="0.31496062992125984" top="0.35433070866141736" bottom="0.35433070866141736" header="0.31496062992125984" footer="0.31496062992125984"/>
  <pageSetup paperSize="9" orientation="landscape" r:id="rId1"/>
  <headerFooter>
    <oddFooter>&amp;R푸드뱅크사업계획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표지</vt:lpstr>
      <vt:lpstr>예산안 총칙</vt:lpstr>
      <vt:lpstr>세입세출총괄</vt:lpstr>
      <vt:lpstr>세입예산서</vt:lpstr>
      <vt:lpstr>세출예산서 </vt:lpstr>
      <vt:lpstr>사업계획</vt:lpstr>
      <vt:lpstr>'예산안 총칙'!Print_Area</vt:lpstr>
      <vt:lpstr>사업계획!Print_Titles</vt:lpstr>
      <vt:lpstr>세입세출총괄!Print_Titles</vt:lpstr>
      <vt:lpstr>세입예산서!Print_Titles</vt:lpstr>
      <vt:lpstr>'세출예산서 '!Print_Titles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김태령</dc:creator>
  <cp:lastModifiedBy>nono</cp:lastModifiedBy>
  <cp:lastPrinted>2017-01-25T02:22:29Z</cp:lastPrinted>
  <dcterms:created xsi:type="dcterms:W3CDTF">2006-05-17T01:39:20Z</dcterms:created>
  <dcterms:modified xsi:type="dcterms:W3CDTF">2017-01-26T00:35:25Z</dcterms:modified>
</cp:coreProperties>
</file>