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3차추경(완)\"/>
    </mc:Choice>
  </mc:AlternateContent>
  <bookViews>
    <workbookView xWindow="-120" yWindow="-120" windowWidth="29040" windowHeight="15840" activeTab="4"/>
  </bookViews>
  <sheets>
    <sheet name="표지" sheetId="14" r:id="rId1"/>
    <sheet name="예산안 총칙" sheetId="26" r:id="rId2"/>
    <sheet name="세입세출총괄" sheetId="10" r:id="rId3"/>
    <sheet name="세입예산서" sheetId="5" r:id="rId4"/>
    <sheet name="세출예산서" sheetId="27" r:id="rId5"/>
  </sheets>
  <definedNames>
    <definedName name="_xlnm.Print_Titles" localSheetId="2">세입세출총괄!$5:$7</definedName>
    <definedName name="_xlnm.Print_Titles" localSheetId="3">세입예산서!$2:$3</definedName>
    <definedName name="_xlnm.Print_Titles" localSheetId="4">세출예산서!$3:$4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06" i="27" l="1"/>
  <c r="L8" i="10" l="1"/>
  <c r="L52" i="10"/>
  <c r="H106" i="27"/>
  <c r="H5" i="27" s="1"/>
  <c r="H108" i="27"/>
  <c r="M5" i="27"/>
  <c r="M106" i="27"/>
  <c r="M107" i="27"/>
  <c r="V16" i="27" l="1"/>
  <c r="Q75" i="27"/>
  <c r="X79" i="27"/>
  <c r="F25" i="26" l="1"/>
  <c r="D10" i="26"/>
  <c r="G12" i="5"/>
  <c r="G11" i="5" s="1"/>
  <c r="E17" i="10"/>
  <c r="E16" i="10" s="1"/>
  <c r="E15" i="10" s="1"/>
  <c r="D11" i="26" s="1"/>
  <c r="H42" i="27"/>
  <c r="G7" i="27"/>
  <c r="G23" i="27"/>
  <c r="G41" i="27"/>
  <c r="G45" i="27"/>
  <c r="G75" i="27"/>
  <c r="G74" i="27" s="1"/>
  <c r="G82" i="27"/>
  <c r="G81" i="27" s="1"/>
  <c r="G87" i="27"/>
  <c r="F21" i="5"/>
  <c r="F18" i="5"/>
  <c r="F15" i="5"/>
  <c r="F14" i="5" s="1"/>
  <c r="F12" i="5"/>
  <c r="F11" i="5" s="1"/>
  <c r="F6" i="5"/>
  <c r="F5" i="5" s="1"/>
  <c r="K51" i="10"/>
  <c r="K50" i="10" s="1"/>
  <c r="K41" i="10"/>
  <c r="K38" i="10"/>
  <c r="K33" i="10"/>
  <c r="K32" i="10" s="1"/>
  <c r="K25" i="10"/>
  <c r="K21" i="10"/>
  <c r="K15" i="10"/>
  <c r="K10" i="10"/>
  <c r="K9" i="10" s="1"/>
  <c r="Q66" i="27"/>
  <c r="H66" i="27"/>
  <c r="K37" i="10" l="1"/>
  <c r="G6" i="27"/>
  <c r="G5" i="27" s="1"/>
  <c r="F4" i="5"/>
  <c r="K8" i="10"/>
  <c r="G15" i="5" l="1"/>
  <c r="G14" i="5" s="1"/>
  <c r="E20" i="10"/>
  <c r="E19" i="10" s="1"/>
  <c r="E18" i="10" s="1"/>
  <c r="E23" i="10"/>
  <c r="E26" i="10"/>
  <c r="D14" i="26" s="1"/>
  <c r="L30" i="10"/>
  <c r="L22" i="10"/>
  <c r="E25" i="10" l="1"/>
  <c r="E24" i="10" s="1"/>
  <c r="D12" i="26"/>
  <c r="E8" i="10"/>
  <c r="G21" i="5" l="1"/>
  <c r="G20" i="5" l="1"/>
  <c r="G4" i="5" s="1"/>
  <c r="G26" i="5" s="1"/>
  <c r="Q32" i="27"/>
  <c r="H32" i="27" s="1"/>
  <c r="L19" i="10" s="1"/>
  <c r="C27" i="26" l="1"/>
  <c r="D25" i="10"/>
  <c r="D24" i="10" s="1"/>
  <c r="D22" i="10"/>
  <c r="D21" i="10"/>
  <c r="D19" i="10"/>
  <c r="D18" i="10"/>
  <c r="C12" i="26" s="1"/>
  <c r="D16" i="10"/>
  <c r="D15" i="10"/>
  <c r="C11" i="26" s="1"/>
  <c r="D10" i="10"/>
  <c r="D9" i="10" l="1"/>
  <c r="C10" i="26"/>
  <c r="D8" i="10"/>
  <c r="E10" i="26" l="1"/>
  <c r="C15" i="26"/>
  <c r="H109" i="27"/>
  <c r="I109" i="27" s="1"/>
  <c r="I108" i="27"/>
  <c r="F108" i="27"/>
  <c r="F107" i="27" s="1"/>
  <c r="F106" i="27" s="1"/>
  <c r="Q107" i="27"/>
  <c r="L107" i="27"/>
  <c r="K107" i="27"/>
  <c r="K106" i="27" s="1"/>
  <c r="J107" i="27"/>
  <c r="J106" i="27" s="1"/>
  <c r="H105" i="27"/>
  <c r="I105" i="27" s="1"/>
  <c r="L104" i="27"/>
  <c r="L103" i="27" s="1"/>
  <c r="J104" i="27"/>
  <c r="J103" i="27" s="1"/>
  <c r="G104" i="27"/>
  <c r="G103" i="27" s="1"/>
  <c r="K103" i="27"/>
  <c r="Q100" i="27"/>
  <c r="H100" i="27"/>
  <c r="Q97" i="27"/>
  <c r="H97" i="27"/>
  <c r="F97" i="27"/>
  <c r="Q93" i="27"/>
  <c r="H93" i="27"/>
  <c r="F93" i="27"/>
  <c r="Q90" i="27"/>
  <c r="H90" i="27"/>
  <c r="F90" i="27"/>
  <c r="Q88" i="27"/>
  <c r="H88" i="27"/>
  <c r="L42" i="10" s="1"/>
  <c r="F88" i="27"/>
  <c r="L87" i="27"/>
  <c r="K87" i="27"/>
  <c r="J87" i="27"/>
  <c r="Q85" i="27"/>
  <c r="H85" i="27"/>
  <c r="L40" i="10" s="1"/>
  <c r="I84" i="27"/>
  <c r="Q83" i="27"/>
  <c r="H83" i="27"/>
  <c r="L39" i="10" s="1"/>
  <c r="L82" i="27"/>
  <c r="K82" i="27"/>
  <c r="J82" i="27"/>
  <c r="J81" i="27" s="1"/>
  <c r="F82" i="27"/>
  <c r="H80" i="27"/>
  <c r="L36" i="10" s="1"/>
  <c r="F80" i="27"/>
  <c r="H77" i="27"/>
  <c r="L35" i="10" s="1"/>
  <c r="H76" i="27"/>
  <c r="F76" i="27"/>
  <c r="L75" i="27"/>
  <c r="L74" i="27" s="1"/>
  <c r="K75" i="27"/>
  <c r="K74" i="27" s="1"/>
  <c r="J75" i="27"/>
  <c r="J74" i="27" s="1"/>
  <c r="Q70" i="27"/>
  <c r="H70" i="27"/>
  <c r="I66" i="27"/>
  <c r="F66" i="27"/>
  <c r="Q60" i="27"/>
  <c r="H60" i="27" s="1"/>
  <c r="L29" i="10" s="1"/>
  <c r="I60" i="27"/>
  <c r="F60" i="27"/>
  <c r="Q56" i="27"/>
  <c r="H56" i="27"/>
  <c r="F56" i="27"/>
  <c r="Q48" i="27"/>
  <c r="H48" i="27" s="1"/>
  <c r="L27" i="10" s="1"/>
  <c r="F48" i="27"/>
  <c r="Q46" i="27"/>
  <c r="H46" i="27" s="1"/>
  <c r="L26" i="10" s="1"/>
  <c r="F46" i="27"/>
  <c r="L45" i="27"/>
  <c r="K45" i="27"/>
  <c r="J45" i="27"/>
  <c r="H44" i="27"/>
  <c r="L24" i="10" s="1"/>
  <c r="H43" i="27"/>
  <c r="E42" i="27"/>
  <c r="Q41" i="27"/>
  <c r="K41" i="27"/>
  <c r="J41" i="27"/>
  <c r="F41" i="27"/>
  <c r="Q39" i="27"/>
  <c r="H39" i="27"/>
  <c r="Q30" i="27"/>
  <c r="H30" i="27"/>
  <c r="L18" i="10" s="1"/>
  <c r="Q27" i="27"/>
  <c r="H27" i="27"/>
  <c r="L17" i="10" s="1"/>
  <c r="Q24" i="27"/>
  <c r="H24" i="27"/>
  <c r="L16" i="10" s="1"/>
  <c r="L23" i="27"/>
  <c r="K23" i="27"/>
  <c r="J23" i="27"/>
  <c r="F23" i="27"/>
  <c r="Q16" i="27"/>
  <c r="J16" i="27" s="1"/>
  <c r="H16" i="27" s="1"/>
  <c r="L14" i="10" s="1"/>
  <c r="F16" i="27"/>
  <c r="Q14" i="27"/>
  <c r="J14" i="27" s="1"/>
  <c r="H14" i="27" s="1"/>
  <c r="L13" i="10" s="1"/>
  <c r="F14" i="27"/>
  <c r="Q10" i="27"/>
  <c r="J10" i="27" s="1"/>
  <c r="H10" i="27" s="1"/>
  <c r="L12" i="10" s="1"/>
  <c r="F10" i="27"/>
  <c r="Q8" i="27"/>
  <c r="J8" i="27" s="1"/>
  <c r="H8" i="27" s="1"/>
  <c r="F8" i="27"/>
  <c r="K7" i="27"/>
  <c r="H7" i="27" l="1"/>
  <c r="L11" i="10"/>
  <c r="I90" i="27"/>
  <c r="L43" i="10"/>
  <c r="I56" i="27"/>
  <c r="L28" i="10"/>
  <c r="I97" i="27"/>
  <c r="L45" i="10"/>
  <c r="I93" i="27"/>
  <c r="L44" i="10"/>
  <c r="H41" i="27"/>
  <c r="I70" i="27"/>
  <c r="L31" i="10"/>
  <c r="I100" i="27"/>
  <c r="L46" i="10"/>
  <c r="L25" i="10"/>
  <c r="F42" i="27"/>
  <c r="Q87" i="27"/>
  <c r="F87" i="27"/>
  <c r="F81" i="27" s="1"/>
  <c r="L6" i="27"/>
  <c r="K6" i="27"/>
  <c r="Q82" i="27"/>
  <c r="Q7" i="27"/>
  <c r="H82" i="27"/>
  <c r="Q23" i="27"/>
  <c r="F7" i="27"/>
  <c r="H23" i="27"/>
  <c r="L81" i="27"/>
  <c r="L5" i="27" s="1"/>
  <c r="F45" i="27"/>
  <c r="H87" i="27"/>
  <c r="I87" i="27" s="1"/>
  <c r="F75" i="27"/>
  <c r="F74" i="27" s="1"/>
  <c r="K81" i="27"/>
  <c r="Q45" i="27"/>
  <c r="I106" i="27"/>
  <c r="H75" i="27"/>
  <c r="J7" i="27"/>
  <c r="J6" i="27" s="1"/>
  <c r="J5" i="27" s="1"/>
  <c r="H45" i="27"/>
  <c r="H107" i="27"/>
  <c r="I107" i="27" s="1"/>
  <c r="K5" i="27" l="1"/>
  <c r="F6" i="27"/>
  <c r="F5" i="27" s="1"/>
  <c r="H81" i="27"/>
  <c r="I75" i="27"/>
  <c r="H74" i="27"/>
  <c r="H6" i="27"/>
  <c r="L41" i="10" l="1"/>
  <c r="L38" i="10" l="1"/>
  <c r="L51" i="10" l="1"/>
  <c r="M53" i="10"/>
  <c r="M22" i="10" l="1"/>
  <c r="N22" i="10" s="1"/>
  <c r="F27" i="10" l="1"/>
  <c r="F26" i="10"/>
  <c r="G26" i="10" s="1"/>
  <c r="F23" i="10"/>
  <c r="G23" i="10" s="1"/>
  <c r="F20" i="10"/>
  <c r="G20" i="10" s="1"/>
  <c r="F17" i="10"/>
  <c r="G17" i="10" s="1"/>
  <c r="F14" i="10"/>
  <c r="F13" i="10"/>
  <c r="G13" i="10" s="1"/>
  <c r="F12" i="10"/>
  <c r="G12" i="10" s="1"/>
  <c r="F11" i="10"/>
  <c r="G11" i="10" s="1"/>
  <c r="H19" i="5"/>
  <c r="F15" i="10" l="1"/>
  <c r="G15" i="10" s="1"/>
  <c r="F10" i="10"/>
  <c r="G10" i="10" s="1"/>
  <c r="F16" i="10"/>
  <c r="G16" i="10" s="1"/>
  <c r="F19" i="10"/>
  <c r="G19" i="10" s="1"/>
  <c r="F25" i="10"/>
  <c r="G25" i="10" s="1"/>
  <c r="F24" i="10"/>
  <c r="G24" i="10" s="1"/>
  <c r="F21" i="10"/>
  <c r="G21" i="10" s="1"/>
  <c r="F22" i="10"/>
  <c r="G22" i="10" s="1"/>
  <c r="F18" i="10"/>
  <c r="G18" i="10" s="1"/>
  <c r="H18" i="5" l="1"/>
  <c r="M45" i="10" l="1"/>
  <c r="M44" i="10"/>
  <c r="M42" i="10"/>
  <c r="M24" i="10"/>
  <c r="M20" i="10"/>
  <c r="M16" i="10"/>
  <c r="M11" i="10"/>
  <c r="F12" i="26" l="1"/>
  <c r="F13" i="26"/>
  <c r="F14" i="26"/>
  <c r="F11" i="26"/>
  <c r="M40" i="10"/>
  <c r="N40" i="10" s="1"/>
  <c r="M23" i="10"/>
  <c r="N24" i="10"/>
  <c r="M19" i="10"/>
  <c r="N19" i="10" s="1"/>
  <c r="M18" i="10"/>
  <c r="N18" i="10" s="1"/>
  <c r="M17" i="10"/>
  <c r="M15" i="10" l="1"/>
  <c r="E23" i="26" l="1"/>
  <c r="L15" i="10" l="1"/>
  <c r="L10" i="10"/>
  <c r="F10" i="26" l="1"/>
  <c r="F20" i="26"/>
  <c r="F21" i="26"/>
  <c r="F22" i="26"/>
  <c r="F23" i="26"/>
  <c r="F24" i="26"/>
  <c r="D15" i="26" l="1"/>
  <c r="E14" i="26"/>
  <c r="E13" i="26"/>
  <c r="F15" i="26" l="1"/>
  <c r="H23" i="5" l="1"/>
  <c r="H22" i="5"/>
  <c r="H21" i="5" l="1"/>
  <c r="E22" i="26" l="1"/>
  <c r="M52" i="10" l="1"/>
  <c r="L50" i="10"/>
  <c r="M46" i="10"/>
  <c r="N46" i="10" s="1"/>
  <c r="N45" i="10"/>
  <c r="N44" i="10"/>
  <c r="M43" i="10"/>
  <c r="N43" i="10" s="1"/>
  <c r="N42" i="10"/>
  <c r="M39" i="10"/>
  <c r="N39" i="10" s="1"/>
  <c r="M36" i="10"/>
  <c r="N36" i="10" s="1"/>
  <c r="M35" i="10"/>
  <c r="N35" i="10" s="1"/>
  <c r="M31" i="10"/>
  <c r="N31" i="10" s="1"/>
  <c r="M30" i="10"/>
  <c r="N30" i="10" s="1"/>
  <c r="M29" i="10"/>
  <c r="N29" i="10" s="1"/>
  <c r="M28" i="10"/>
  <c r="N28" i="10" s="1"/>
  <c r="M27" i="10"/>
  <c r="N27" i="10" s="1"/>
  <c r="M26" i="10"/>
  <c r="N26" i="10" s="1"/>
  <c r="L21" i="10"/>
  <c r="M21" i="10" l="1"/>
  <c r="M51" i="10"/>
  <c r="N16" i="10"/>
  <c r="M41" i="10"/>
  <c r="N41" i="10" s="1"/>
  <c r="M33" i="10"/>
  <c r="M32" i="10" s="1"/>
  <c r="M50" i="10"/>
  <c r="L9" i="10"/>
  <c r="L37" i="10"/>
  <c r="M25" i="10"/>
  <c r="O8" i="10" l="1"/>
  <c r="N25" i="10"/>
  <c r="N21" i="10"/>
  <c r="M9" i="10"/>
  <c r="N15" i="10"/>
  <c r="N33" i="10"/>
  <c r="N32" i="10" s="1"/>
  <c r="M37" i="10"/>
  <c r="N37" i="10" s="1"/>
  <c r="M38" i="10"/>
  <c r="N38" i="10" s="1"/>
  <c r="M8" i="10" l="1"/>
  <c r="H9" i="5"/>
  <c r="H8" i="5"/>
  <c r="E26" i="26" l="1"/>
  <c r="H6" i="5" l="1"/>
  <c r="H10" i="5"/>
  <c r="H7" i="5" l="1"/>
  <c r="H16" i="5"/>
  <c r="E21" i="26" l="1"/>
  <c r="E24" i="26"/>
  <c r="M14" i="10" l="1"/>
  <c r="N14" i="10" s="1"/>
  <c r="M13" i="10"/>
  <c r="N13" i="10" s="1"/>
  <c r="M12" i="10"/>
  <c r="N12" i="10" s="1"/>
  <c r="N11" i="10" l="1"/>
  <c r="M10" i="10"/>
  <c r="N10" i="10" s="1"/>
  <c r="F9" i="10"/>
  <c r="G9" i="10" s="1"/>
  <c r="H15" i="5" l="1"/>
  <c r="N9" i="10"/>
  <c r="H17" i="5"/>
  <c r="H5" i="5" l="1"/>
  <c r="E11" i="26" l="1"/>
  <c r="E12" i="26"/>
  <c r="E15" i="26"/>
  <c r="D27" i="26"/>
  <c r="F27" i="26" s="1"/>
  <c r="E18" i="5" l="1"/>
  <c r="F8" i="10" l="1"/>
  <c r="G8" i="10" s="1"/>
  <c r="E20" i="26" l="1"/>
  <c r="E27" i="26" l="1"/>
  <c r="H14" i="5" l="1"/>
  <c r="E17" i="5"/>
  <c r="N8" i="10" l="1"/>
  <c r="H13" i="5" l="1"/>
  <c r="H4" i="5" l="1"/>
  <c r="H11" i="5"/>
  <c r="H12" i="5"/>
  <c r="I45" i="27" l="1"/>
  <c r="I85" i="27"/>
  <c r="I80" i="27"/>
  <c r="I74" i="27"/>
  <c r="I7" i="27"/>
  <c r="I16" i="27"/>
  <c r="I32" i="27"/>
  <c r="I43" i="27"/>
  <c r="I48" i="27"/>
  <c r="I88" i="27"/>
  <c r="I10" i="27"/>
  <c r="I24" i="27"/>
  <c r="I39" i="27"/>
  <c r="I44" i="27"/>
  <c r="I76" i="27"/>
  <c r="I77" i="27"/>
  <c r="I83" i="27"/>
  <c r="I82" i="27" s="1"/>
  <c r="I30" i="27"/>
  <c r="I27" i="27"/>
  <c r="I42" i="27"/>
  <c r="I46" i="27"/>
  <c r="I81" i="27"/>
  <c r="I23" i="27" l="1"/>
  <c r="I41" i="27"/>
  <c r="I8" i="27"/>
  <c r="I6" i="27"/>
  <c r="I5" i="27" s="1"/>
  <c r="I14" i="27"/>
</calcChain>
</file>

<file path=xl/sharedStrings.xml><?xml version="1.0" encoding="utf-8"?>
<sst xmlns="http://schemas.openxmlformats.org/spreadsheetml/2006/main" count="450" uniqueCount="276">
  <si>
    <t>보조금수입</t>
    <phoneticPr fontId="3" type="noConversion"/>
  </si>
  <si>
    <t>후원금</t>
    <phoneticPr fontId="3" type="noConversion"/>
  </si>
  <si>
    <t>전입금</t>
    <phoneticPr fontId="3" type="noConversion"/>
  </si>
  <si>
    <t>사무비</t>
    <phoneticPr fontId="3" type="noConversion"/>
  </si>
  <si>
    <t>재산조성비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</si>
  <si>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</si>
  <si>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</si>
  <si>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</si>
  <si>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경상보조금수입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</si>
  <si>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</si>
  <si>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</si>
  <si>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</si>
  <si>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</si>
  <si>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</si>
  <si>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기관운영비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</si>
  <si>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</si>
  <si>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</si>
  <si>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</si>
  <si>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</si>
  <si>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</si>
  <si>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</si>
  <si>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자산취득비</t>
    <phoneticPr fontId="3" type="noConversion"/>
  </si>
  <si>
    <t>시설장비유지비</t>
    <phoneticPr fontId="3" type="noConversion"/>
  </si>
  <si>
    <t>지역사회보호사업비</t>
    <phoneticPr fontId="3" type="noConversion"/>
  </si>
  <si>
    <t>지역사회조직사업비</t>
    <phoneticPr fontId="3" type="noConversion"/>
  </si>
  <si>
    <t>세부산출내역</t>
    <phoneticPr fontId="3" type="noConversion"/>
  </si>
  <si>
    <t>=</t>
    <phoneticPr fontId="3" type="noConversion"/>
  </si>
  <si>
    <t>Ｏ차량보험료</t>
    <phoneticPr fontId="3" type="noConversion"/>
  </si>
  <si>
    <t>Ｏ환경개선부담금</t>
    <phoneticPr fontId="3" type="noConversion"/>
  </si>
  <si>
    <t>Ｏ화재보험</t>
    <phoneticPr fontId="3" type="noConversion"/>
  </si>
  <si>
    <t>Ｏ차량자동차세</t>
    <phoneticPr fontId="3" type="noConversion"/>
  </si>
  <si>
    <t>Ｏ차량유류비</t>
    <phoneticPr fontId="3" type="noConversion"/>
  </si>
  <si>
    <t>Ｏ차량수리및소모품비</t>
    <phoneticPr fontId="3" type="noConversion"/>
  </si>
  <si>
    <t>Ｏ사무용품</t>
    <phoneticPr fontId="3" type="noConversion"/>
  </si>
  <si>
    <t>운영비</t>
    <phoneticPr fontId="3" type="noConversion"/>
  </si>
  <si>
    <t>합   계</t>
    <phoneticPr fontId="3" type="noConversion"/>
  </si>
  <si>
    <t>지역네트워크강화사업</t>
    <phoneticPr fontId="3" type="noConversion"/>
  </si>
  <si>
    <t>세               입</t>
  </si>
  <si>
    <t>세                 출</t>
  </si>
  <si>
    <t>관</t>
  </si>
  <si>
    <t>항</t>
  </si>
  <si>
    <t>목</t>
  </si>
  <si>
    <t>총          계</t>
    <phoneticPr fontId="3" type="noConversion"/>
  </si>
  <si>
    <t>사무비</t>
  </si>
  <si>
    <t>급여</t>
  </si>
  <si>
    <t>직원역량강화사업</t>
    <phoneticPr fontId="3" type="noConversion"/>
  </si>
  <si>
    <t>Ｏ운영위원회</t>
    <phoneticPr fontId="3" type="noConversion"/>
  </si>
  <si>
    <t>Ｏ기타시설장비유지보수</t>
    <phoneticPr fontId="3" type="noConversion"/>
  </si>
  <si>
    <t>1. 세입·세출 총괄</t>
    <phoneticPr fontId="3" type="noConversion"/>
  </si>
  <si>
    <t>증(△)감
(C=B-A)</t>
    <phoneticPr fontId="3" type="noConversion"/>
  </si>
  <si>
    <t>증감
(C=B-A)</t>
    <phoneticPr fontId="3" type="noConversion"/>
  </si>
  <si>
    <t>(단위:원)</t>
    <phoneticPr fontId="3" type="noConversion"/>
  </si>
  <si>
    <t>(시흥정왕푸드뱅크)</t>
    <phoneticPr fontId="3" type="noConversion"/>
  </si>
  <si>
    <t>도시락지원사업</t>
    <phoneticPr fontId="3" type="noConversion"/>
  </si>
  <si>
    <t>시흥정왕푸드뱅크</t>
    <phoneticPr fontId="3" type="noConversion"/>
  </si>
  <si>
    <t>기타운영비</t>
    <phoneticPr fontId="3" type="noConversion"/>
  </si>
  <si>
    <t>푸드뱅크 인건비</t>
    <phoneticPr fontId="3" type="noConversion"/>
  </si>
  <si>
    <t>푸드뱅크운영비</t>
    <phoneticPr fontId="3" type="noConversion"/>
  </si>
  <si>
    <t>Ｏ기관운영비</t>
    <phoneticPr fontId="3" type="noConversion"/>
  </si>
  <si>
    <t>보조금수입 계</t>
    <phoneticPr fontId="3" type="noConversion"/>
  </si>
  <si>
    <t>전입금 계</t>
    <phoneticPr fontId="3" type="noConversion"/>
  </si>
  <si>
    <t>후원금 계</t>
    <phoneticPr fontId="3" type="noConversion"/>
  </si>
  <si>
    <t>비율</t>
    <phoneticPr fontId="3" type="noConversion"/>
  </si>
  <si>
    <t>세입총계</t>
    <phoneticPr fontId="3" type="noConversion"/>
  </si>
  <si>
    <t>소요재원구성</t>
    <phoneticPr fontId="3" type="noConversion"/>
  </si>
  <si>
    <t>시비</t>
    <phoneticPr fontId="3" type="noConversion"/>
  </si>
  <si>
    <t>푸드 인건비</t>
    <phoneticPr fontId="3" type="noConversion"/>
  </si>
  <si>
    <t>업무추진비</t>
    <phoneticPr fontId="3" type="noConversion"/>
  </si>
  <si>
    <t>직책보조비</t>
    <phoneticPr fontId="3" type="noConversion"/>
  </si>
  <si>
    <t>Ｏ복지네트워크</t>
    <phoneticPr fontId="3" type="noConversion"/>
  </si>
  <si>
    <t>홍보사업</t>
    <phoneticPr fontId="3" type="noConversion"/>
  </si>
  <si>
    <t>기탁처관리사업</t>
    <phoneticPr fontId="3" type="noConversion"/>
  </si>
  <si>
    <t>자원봉사자관리사업</t>
    <phoneticPr fontId="3" type="noConversion"/>
  </si>
  <si>
    <t>Ｏ기타소모품</t>
    <phoneticPr fontId="3" type="noConversion"/>
  </si>
  <si>
    <t>비고</t>
    <phoneticPr fontId="3" type="noConversion"/>
  </si>
  <si>
    <t>비율(%)</t>
    <phoneticPr fontId="3" type="noConversion"/>
  </si>
  <si>
    <t xml:space="preserve">비고
</t>
    <phoneticPr fontId="3" type="noConversion"/>
  </si>
  <si>
    <t xml:space="preserve">    적절한 경우 먼저 사용할 수 있으며, 이는 차기 추가경정예산에 반영하여야 한다.</t>
    <phoneticPr fontId="3" type="noConversion"/>
  </si>
  <si>
    <t>( 단위 : 원 )</t>
    <phoneticPr fontId="3" type="noConversion"/>
  </si>
  <si>
    <t>1)세입부</t>
    <phoneticPr fontId="3" type="noConversion"/>
  </si>
  <si>
    <t>세출총계</t>
    <phoneticPr fontId="3" type="noConversion"/>
  </si>
  <si>
    <t xml:space="preserve">   1) 세출예산은 세입예산 범위 내에서 편성한다.</t>
    <phoneticPr fontId="3" type="noConversion"/>
  </si>
  <si>
    <t xml:space="preserve"> </t>
    <phoneticPr fontId="3" type="noConversion"/>
  </si>
  <si>
    <t>Ｏ전기요금</t>
    <phoneticPr fontId="3" type="noConversion"/>
  </si>
  <si>
    <t>Ｏ상하수도요금</t>
    <phoneticPr fontId="3" type="noConversion"/>
  </si>
  <si>
    <t>사업비</t>
    <phoneticPr fontId="3" type="noConversion"/>
  </si>
  <si>
    <t>기정예산
(A)</t>
    <phoneticPr fontId="3" type="noConversion"/>
  </si>
  <si>
    <t>G-푸드드림사업 인건비</t>
    <phoneticPr fontId="3" type="noConversion"/>
  </si>
  <si>
    <t>Ｏ급여</t>
    <phoneticPr fontId="3" type="noConversion"/>
  </si>
  <si>
    <t>퇴직금및퇴직적립금</t>
  </si>
  <si>
    <t>Ｏ퇴직적립금</t>
    <phoneticPr fontId="3" type="noConversion"/>
  </si>
  <si>
    <t>사회보험부담비용</t>
  </si>
  <si>
    <t>Ｏ홍보비(리플렛)</t>
    <phoneticPr fontId="3" type="noConversion"/>
  </si>
  <si>
    <t>기정예산
(A)</t>
    <phoneticPr fontId="3" type="noConversion"/>
  </si>
  <si>
    <t>G-푸드 사업비</t>
    <phoneticPr fontId="3" type="noConversion"/>
  </si>
  <si>
    <t>G-푸드사업 보조금</t>
    <phoneticPr fontId="3" type="noConversion"/>
  </si>
  <si>
    <t>G-푸드드림 인건비</t>
    <phoneticPr fontId="3" type="noConversion"/>
  </si>
  <si>
    <t>이월금</t>
    <phoneticPr fontId="3" type="noConversion"/>
  </si>
  <si>
    <t>전년도이월금</t>
    <phoneticPr fontId="3" type="noConversion"/>
  </si>
  <si>
    <t>과목</t>
    <phoneticPr fontId="3" type="noConversion"/>
  </si>
  <si>
    <t xml:space="preserve"> 증▲감</t>
  </si>
  <si>
    <t>경상보조금</t>
    <phoneticPr fontId="3" type="noConversion"/>
  </si>
  <si>
    <t>보조금</t>
    <phoneticPr fontId="3" type="noConversion"/>
  </si>
  <si>
    <t>인건비</t>
    <phoneticPr fontId="3" type="noConversion"/>
  </si>
  <si>
    <t>예비비</t>
    <phoneticPr fontId="3" type="noConversion"/>
  </si>
  <si>
    <t xml:space="preserve">   3) 예산 과목은 관, 항, 목으로 구분하여 편성한다.</t>
    <phoneticPr fontId="3" type="noConversion"/>
  </si>
  <si>
    <t>증감</t>
    <phoneticPr fontId="3" type="noConversion"/>
  </si>
  <si>
    <t>(B)-(A)</t>
    <phoneticPr fontId="3" type="noConversion"/>
  </si>
  <si>
    <t>회의비</t>
    <phoneticPr fontId="3" type="noConversion"/>
  </si>
  <si>
    <t>Ｏ직원워크샾</t>
    <phoneticPr fontId="3" type="noConversion"/>
  </si>
  <si>
    <t>=</t>
  </si>
  <si>
    <t xml:space="preserve"> 예산</t>
    <phoneticPr fontId="3" type="noConversion"/>
  </si>
  <si>
    <t>Ｏ기타출장여비</t>
    <phoneticPr fontId="3" type="noConversion"/>
  </si>
  <si>
    <t>Ｏ직책보조비</t>
    <phoneticPr fontId="3" type="noConversion"/>
  </si>
  <si>
    <t>지정후원금</t>
    <phoneticPr fontId="3" type="noConversion"/>
  </si>
  <si>
    <t>1년</t>
    <phoneticPr fontId="3" type="noConversion"/>
  </si>
  <si>
    <t>Ｏ 자원봉사자관리비</t>
    <phoneticPr fontId="3" type="noConversion"/>
  </si>
  <si>
    <t>기타보조금(기능보강비)</t>
    <phoneticPr fontId="3" type="noConversion"/>
  </si>
  <si>
    <t>Ｏ인터넷요금</t>
    <phoneticPr fontId="3" type="noConversion"/>
  </si>
  <si>
    <t>푸드뱅크 운영비</t>
    <phoneticPr fontId="3" type="noConversion"/>
  </si>
  <si>
    <t>푸드뱅크 보조금(인건비)</t>
    <phoneticPr fontId="3" type="noConversion"/>
  </si>
  <si>
    <t>푸드뱅크 보조금(운영비)</t>
    <phoneticPr fontId="3" type="noConversion"/>
  </si>
  <si>
    <t>110,000원(2대)*1회</t>
    <phoneticPr fontId="3" type="noConversion"/>
  </si>
  <si>
    <t>푸드뱅크인건비</t>
    <phoneticPr fontId="3" type="noConversion"/>
  </si>
  <si>
    <t>재산조성비</t>
    <phoneticPr fontId="3" type="noConversion"/>
  </si>
  <si>
    <t>Ｏ직원교육</t>
    <phoneticPr fontId="3" type="noConversion"/>
  </si>
  <si>
    <t>전년도이월금(전입금)</t>
    <phoneticPr fontId="3" type="noConversion"/>
  </si>
  <si>
    <t>2)세출부</t>
    <phoneticPr fontId="3" type="noConversion"/>
  </si>
  <si>
    <t>잡수입</t>
    <phoneticPr fontId="3" type="noConversion"/>
  </si>
  <si>
    <t>이자수입</t>
    <phoneticPr fontId="3" type="noConversion"/>
  </si>
  <si>
    <t>기타잡수입</t>
    <phoneticPr fontId="3" type="noConversion"/>
  </si>
  <si>
    <t>Ｏ시설비</t>
    <phoneticPr fontId="3" type="noConversion"/>
  </si>
  <si>
    <t>시설비</t>
    <phoneticPr fontId="3" type="noConversion"/>
  </si>
  <si>
    <t>3. 세출예산각목명세서</t>
    <phoneticPr fontId="3" type="noConversion"/>
  </si>
  <si>
    <t>2. 세입예산 각목명세서</t>
    <phoneticPr fontId="3" type="noConversion"/>
  </si>
  <si>
    <t>이월금</t>
    <phoneticPr fontId="3" type="noConversion"/>
  </si>
  <si>
    <t>잡수입</t>
    <phoneticPr fontId="3" type="noConversion"/>
  </si>
  <si>
    <t>Ｏ사회복지사</t>
    <phoneticPr fontId="3" type="noConversion"/>
  </si>
  <si>
    <t>기타후생경비</t>
    <phoneticPr fontId="3" type="noConversion"/>
  </si>
  <si>
    <t>Ｏ명절상여금</t>
    <phoneticPr fontId="3" type="noConversion"/>
  </si>
  <si>
    <t>Ｏ시간외수당</t>
    <phoneticPr fontId="3" type="noConversion"/>
  </si>
  <si>
    <t>Ｏ사회보험</t>
    <phoneticPr fontId="3" type="noConversion"/>
  </si>
  <si>
    <t xml:space="preserve">  ㅇ건강보험</t>
    <phoneticPr fontId="3" type="noConversion"/>
  </si>
  <si>
    <t xml:space="preserve">  ㅇ장기요양보험</t>
    <phoneticPr fontId="3" type="noConversion"/>
  </si>
  <si>
    <t xml:space="preserve">  ㅇ국민연금</t>
    <phoneticPr fontId="3" type="noConversion"/>
  </si>
  <si>
    <t xml:space="preserve">  ㅇ고용보험</t>
    <phoneticPr fontId="3" type="noConversion"/>
  </si>
  <si>
    <t xml:space="preserve">  ㅇ산재보험</t>
    <phoneticPr fontId="3" type="noConversion"/>
  </si>
  <si>
    <t>Ｏ가족수당</t>
    <phoneticPr fontId="3" type="noConversion"/>
  </si>
  <si>
    <t>Ｏ명절휴가비</t>
    <phoneticPr fontId="3" type="noConversion"/>
  </si>
  <si>
    <t>ㅇ사회보험</t>
    <phoneticPr fontId="3" type="noConversion"/>
  </si>
  <si>
    <t>ㅇ건강보험</t>
    <phoneticPr fontId="3" type="noConversion"/>
  </si>
  <si>
    <t>ㅇ장기요양보험</t>
    <phoneticPr fontId="3" type="noConversion"/>
  </si>
  <si>
    <t>ㅇ국민연금</t>
    <phoneticPr fontId="3" type="noConversion"/>
  </si>
  <si>
    <t>ㅇ고용보험</t>
    <phoneticPr fontId="3" type="noConversion"/>
  </si>
  <si>
    <t>ㅇ산재보험</t>
    <phoneticPr fontId="3" type="noConversion"/>
  </si>
  <si>
    <t>제수당</t>
    <phoneticPr fontId="3" type="noConversion"/>
  </si>
  <si>
    <t>시 보조금(기능보강비)</t>
    <phoneticPr fontId="3" type="noConversion"/>
  </si>
  <si>
    <t>160,000원*12월</t>
    <phoneticPr fontId="3" type="noConversion"/>
  </si>
  <si>
    <t>식품지원사업</t>
    <phoneticPr fontId="3" type="noConversion"/>
  </si>
  <si>
    <t>식품지원사업</t>
    <phoneticPr fontId="3" type="noConversion"/>
  </si>
  <si>
    <t>ㅇ식품구입비</t>
    <phoneticPr fontId="3" type="noConversion"/>
  </si>
  <si>
    <t>기능보강비</t>
    <phoneticPr fontId="3" type="noConversion"/>
  </si>
  <si>
    <t>50,000원*2회</t>
    <phoneticPr fontId="3" type="noConversion"/>
  </si>
  <si>
    <t>이월금 계</t>
    <phoneticPr fontId="3" type="noConversion"/>
  </si>
  <si>
    <t>잡수입 계</t>
    <phoneticPr fontId="3" type="noConversion"/>
  </si>
  <si>
    <t>Ｏ신원보증보험료</t>
    <phoneticPr fontId="3" type="noConversion"/>
  </si>
  <si>
    <t>잡지출</t>
    <phoneticPr fontId="3" type="noConversion"/>
  </si>
  <si>
    <t>반환금</t>
    <phoneticPr fontId="3" type="noConversion"/>
  </si>
  <si>
    <t>Ｏ예비비</t>
    <phoneticPr fontId="3" type="noConversion"/>
  </si>
  <si>
    <t>Ｏ반환금</t>
    <phoneticPr fontId="3" type="noConversion"/>
  </si>
  <si>
    <t>10,000원*10회</t>
    <phoneticPr fontId="3" type="noConversion"/>
  </si>
  <si>
    <t>Ｏ잡지출</t>
    <phoneticPr fontId="3" type="noConversion"/>
  </si>
  <si>
    <t>잡지출</t>
    <phoneticPr fontId="3" type="noConversion"/>
  </si>
  <si>
    <t>잡지출</t>
    <phoneticPr fontId="3" type="noConversion"/>
  </si>
  <si>
    <t>Ｏ홍보용품(장바구니)</t>
    <phoneticPr fontId="3" type="noConversion"/>
  </si>
  <si>
    <t>Ｏ명절수당</t>
    <phoneticPr fontId="3" type="noConversion"/>
  </si>
  <si>
    <t>반환금</t>
    <phoneticPr fontId="3" type="noConversion"/>
  </si>
  <si>
    <t>잡지출</t>
    <phoneticPr fontId="3" type="noConversion"/>
  </si>
  <si>
    <t>잡지출</t>
    <phoneticPr fontId="3" type="noConversion"/>
  </si>
  <si>
    <t>2020년</t>
    <phoneticPr fontId="3" type="noConversion"/>
  </si>
  <si>
    <t>500,000원*1회</t>
    <phoneticPr fontId="3" type="noConversion"/>
  </si>
  <si>
    <t>Ｏ온라인홍보</t>
    <phoneticPr fontId="3" type="noConversion"/>
  </si>
  <si>
    <t>1,500,000원*1회</t>
    <phoneticPr fontId="3" type="noConversion"/>
  </si>
  <si>
    <t>200,000원*2대</t>
    <phoneticPr fontId="3" type="noConversion"/>
  </si>
  <si>
    <t>100,000원*2회</t>
    <phoneticPr fontId="3" type="noConversion"/>
  </si>
  <si>
    <t>2020년</t>
    <phoneticPr fontId="3" type="noConversion"/>
  </si>
  <si>
    <t>1. 2020년 시흥정왕푸드뱅크 세입․세출 예산안은 사회복지법인 재무․회계 규칙에 의거 아래와 같이 편성한다.</t>
    <phoneticPr fontId="3" type="noConversion"/>
  </si>
  <si>
    <t>1,832,100원*20%</t>
    <phoneticPr fontId="3" type="noConversion"/>
  </si>
  <si>
    <t>Ｏ기탁처개발</t>
    <phoneticPr fontId="3" type="noConversion"/>
  </si>
  <si>
    <t>Ｏ기탁처관리</t>
    <phoneticPr fontId="3" type="noConversion"/>
  </si>
  <si>
    <t>100,000원*10회</t>
    <phoneticPr fontId="3" type="noConversion"/>
  </si>
  <si>
    <t>821,300*1월</t>
    <phoneticPr fontId="3" type="noConversion"/>
  </si>
  <si>
    <t>1,832,100*11월</t>
    <phoneticPr fontId="3" type="noConversion"/>
  </si>
  <si>
    <t xml:space="preserve">2020년  예산 대비 </t>
    <phoneticPr fontId="3" type="noConversion"/>
  </si>
  <si>
    <t>21,000원*1월</t>
    <phoneticPr fontId="3" type="noConversion"/>
  </si>
  <si>
    <t>2,040,540원*12월</t>
    <phoneticPr fontId="3" type="noConversion"/>
  </si>
  <si>
    <t>2,040,540원 * 60%*2회</t>
    <phoneticPr fontId="3" type="noConversion"/>
  </si>
  <si>
    <t>28,855,130원/12</t>
    <phoneticPr fontId="3" type="noConversion"/>
  </si>
  <si>
    <t>28,855,130원*3.335%</t>
    <phoneticPr fontId="3" type="noConversion"/>
  </si>
  <si>
    <t>28,855,130원*3.335%*10.25%</t>
    <phoneticPr fontId="3" type="noConversion"/>
  </si>
  <si>
    <t>28,855,130원*4.5%</t>
    <phoneticPr fontId="3" type="noConversion"/>
  </si>
  <si>
    <t>28,855,130원*1.65%</t>
    <phoneticPr fontId="3" type="noConversion"/>
  </si>
  <si>
    <t>28,855,130원*1.03%</t>
    <phoneticPr fontId="3" type="noConversion"/>
  </si>
  <si>
    <t>20,519,520원/12</t>
    <phoneticPr fontId="3" type="noConversion"/>
  </si>
  <si>
    <t>20,519,520원*3.335%</t>
    <phoneticPr fontId="3" type="noConversion"/>
  </si>
  <si>
    <t>20,519,520원*3.335%*10.25%</t>
    <phoneticPr fontId="3" type="noConversion"/>
  </si>
  <si>
    <t>20,519,520원*1명*0.81%</t>
    <phoneticPr fontId="3" type="noConversion"/>
  </si>
  <si>
    <t>20,519,520원*4.5%*80%</t>
    <phoneticPr fontId="3" type="noConversion"/>
  </si>
  <si>
    <t>2차추경예산(B)</t>
    <phoneticPr fontId="3" type="noConversion"/>
  </si>
  <si>
    <t>2020년 2차 추경 예산</t>
    <phoneticPr fontId="3" type="noConversion"/>
  </si>
  <si>
    <t xml:space="preserve">   2) 직원의 보수는 2020년 시흥형일자리 인건비 가이드라인을 기준으로 한다.</t>
    <phoneticPr fontId="3" type="noConversion"/>
  </si>
  <si>
    <t>Ｏ차량구입비</t>
    <phoneticPr fontId="3" type="noConversion"/>
  </si>
  <si>
    <t>24,724,530원*1대</t>
    <phoneticPr fontId="3" type="noConversion"/>
  </si>
  <si>
    <t>8,000원*125개</t>
    <phoneticPr fontId="3" type="noConversion"/>
  </si>
  <si>
    <t>50,000원*2회</t>
    <phoneticPr fontId="3" type="noConversion"/>
  </si>
  <si>
    <t>50,000원*1회</t>
    <phoneticPr fontId="3" type="noConversion"/>
  </si>
  <si>
    <t>50,000원*3회</t>
    <phoneticPr fontId="3" type="noConversion"/>
  </si>
  <si>
    <t>2차추경예산(A)</t>
    <phoneticPr fontId="3" type="noConversion"/>
  </si>
  <si>
    <t>3차추경예산(B)</t>
    <phoneticPr fontId="3" type="noConversion"/>
  </si>
  <si>
    <t>75,000원*12월</t>
    <phoneticPr fontId="3" type="noConversion"/>
  </si>
  <si>
    <t>17,500원*12월</t>
    <phoneticPr fontId="3" type="noConversion"/>
  </si>
  <si>
    <t>1,000,000원*3대</t>
    <phoneticPr fontId="3" type="noConversion"/>
  </si>
  <si>
    <t>180,000원*12월</t>
    <phoneticPr fontId="3" type="noConversion"/>
  </si>
  <si>
    <t>ㅇ도시락구입및전달</t>
    <phoneticPr fontId="3" type="noConversion"/>
  </si>
  <si>
    <t>3차추경예산(B)</t>
    <phoneticPr fontId="3" type="noConversion"/>
  </si>
  <si>
    <t>2020년 시흥정왕푸드뱅크 3차 추경 예산(안) 총칙</t>
    <phoneticPr fontId="3" type="noConversion"/>
  </si>
  <si>
    <t>시흥정왕푸드뱅크 3차 추경 예산서</t>
    <phoneticPr fontId="3" type="noConversion"/>
  </si>
  <si>
    <t>2020년 3차 추경 예산</t>
    <phoneticPr fontId="3" type="noConversion"/>
  </si>
  <si>
    <t>기능보강비 24,000,000원</t>
    <phoneticPr fontId="3" type="noConversion"/>
  </si>
  <si>
    <t>Ｏ집기구입비</t>
    <phoneticPr fontId="3" type="noConversion"/>
  </si>
  <si>
    <t xml:space="preserve"> </t>
    <phoneticPr fontId="3" type="noConversion"/>
  </si>
  <si>
    <t>Ｏ차량세차비</t>
    <phoneticPr fontId="3" type="noConversion"/>
  </si>
  <si>
    <t>Ｏ푸드뱅크임대료</t>
    <phoneticPr fontId="3" type="noConversion"/>
  </si>
  <si>
    <t>550,000*12월</t>
    <phoneticPr fontId="3" type="noConversion"/>
  </si>
  <si>
    <t>=</t>
    <phoneticPr fontId="3" type="noConversion"/>
  </si>
  <si>
    <t>=</t>
    <phoneticPr fontId="3" type="noConversion"/>
  </si>
  <si>
    <t>Ｏ피복비</t>
    <phoneticPr fontId="3" type="noConversion"/>
  </si>
  <si>
    <t>84,000원*2벌</t>
    <phoneticPr fontId="3" type="noConversion"/>
  </si>
  <si>
    <t>Ｏ급량비</t>
    <phoneticPr fontId="3" type="noConversion"/>
  </si>
  <si>
    <t>8,000원*2명*29회</t>
    <phoneticPr fontId="3" type="noConversion"/>
  </si>
  <si>
    <t>Ｏ우편발송및 송금수수료</t>
    <phoneticPr fontId="3" type="noConversion"/>
  </si>
  <si>
    <t>Ｏ톨비/ 교통비/ 주차료</t>
    <phoneticPr fontId="3" type="noConversion"/>
  </si>
  <si>
    <t>Ｏ차량도색비</t>
    <phoneticPr fontId="3" type="noConversion"/>
  </si>
  <si>
    <t>Ｏ정수기관리비</t>
    <phoneticPr fontId="3" type="noConversion"/>
  </si>
  <si>
    <t>20,519,520원*1.05%*80%</t>
    <phoneticPr fontId="3" type="noConversion"/>
  </si>
  <si>
    <t>2020년</t>
    <phoneticPr fontId="3" type="noConversion"/>
  </si>
  <si>
    <t>=</t>
    <phoneticPr fontId="3" type="noConversion"/>
  </si>
  <si>
    <t>=</t>
    <phoneticPr fontId="3" type="noConversion"/>
  </si>
  <si>
    <t>5,000원*12월</t>
    <phoneticPr fontId="3" type="noConversion"/>
  </si>
  <si>
    <t xml:space="preserve"> 50,000원*3회</t>
    <phoneticPr fontId="3" type="noConversion"/>
  </si>
  <si>
    <t>770,000원*1회</t>
    <phoneticPr fontId="3" type="noConversion"/>
  </si>
  <si>
    <t>15,500원*12월</t>
    <phoneticPr fontId="3" type="noConversion"/>
  </si>
  <si>
    <t>1회</t>
    <phoneticPr fontId="3" type="noConversion"/>
  </si>
  <si>
    <t>12월 이자수입 반영분</t>
    <phoneticPr fontId="3" type="noConversion"/>
  </si>
  <si>
    <t xml:space="preserve">차량 기능보강비 </t>
    <phoneticPr fontId="3" type="noConversion"/>
  </si>
  <si>
    <t>1대</t>
    <phoneticPr fontId="3" type="noConversion"/>
  </si>
  <si>
    <t>1,016,000원*5회</t>
    <phoneticPr fontId="3" type="noConversion"/>
  </si>
  <si>
    <t>=</t>
    <phoneticPr fontId="3" type="noConversion"/>
  </si>
  <si>
    <t>7,000원*3회</t>
    <phoneticPr fontId="3" type="noConversion"/>
  </si>
  <si>
    <t>Ｏ 선물구입및전달</t>
    <phoneticPr fontId="3" type="noConversion"/>
  </si>
  <si>
    <t>50,000원*4회</t>
    <phoneticPr fontId="3" type="noConversion"/>
  </si>
  <si>
    <t>50,000원*6회</t>
    <phoneticPr fontId="3" type="noConversion"/>
  </si>
  <si>
    <t>-</t>
    <phoneticPr fontId="3" type="noConversion"/>
  </si>
  <si>
    <t>Ｏ컴퓨터</t>
    <phoneticPr fontId="3" type="noConversion"/>
  </si>
  <si>
    <t>Ｏ사무용의자</t>
    <phoneticPr fontId="3" type="noConversion"/>
  </si>
  <si>
    <t>30,000원*5개</t>
    <phoneticPr fontId="3" type="noConversion"/>
  </si>
  <si>
    <t>-</t>
    <phoneticPr fontId="3" type="noConversion"/>
  </si>
  <si>
    <t>4. 시흥정왕푸드뱅크 2020년 3차 추경 예산(안)</t>
    <phoneticPr fontId="3" type="noConversion"/>
  </si>
  <si>
    <t>5. 2020년도 3차 추경 세입. 세출 예산(안) 편성은 아래와 같이 본예산을 기준하여 편성한다.</t>
    <phoneticPr fontId="3" type="noConversion"/>
  </si>
  <si>
    <t xml:space="preserve">6. 국가 또는 지방자치단체로부터 교부된 보조금 및 지정후원금, 법인전입금 등은 추가경정 예산의 성립이전이라도 보조 및 후원목적에 </t>
    <phoneticPr fontId="3" type="noConversion"/>
  </si>
  <si>
    <t xml:space="preserve">자부담 </t>
    <phoneticPr fontId="3" type="noConversion"/>
  </si>
  <si>
    <t>지역사회보호사업비, 자원봉사자관리사업 세목 내용 변경</t>
    <phoneticPr fontId="3" type="noConversion"/>
  </si>
  <si>
    <r>
      <t xml:space="preserve">3. 기능보강비 추가와 전입금 증가로 인하여 예산을 재 편성함.
   </t>
    </r>
    <r>
      <rPr>
        <b/>
        <sz val="10"/>
        <color theme="1"/>
        <rFont val="굴림"/>
        <family val="3"/>
        <charset val="129"/>
      </rPr>
      <t>○ 업무추진비 200,000원 중 전체 업무추진비 100,000원 감소
     - 회의비 100,000원 감소 
   ○ 운영비 16,108,000원 중 전체 운영비 770,000원 증가
     - 여비 171,000원 감소 
     - 수용비 및 수수료 439,000원 증가 
     - 공공요금 30,000원 감소
     - 제세공과금 1,000,000원 증가 
     - 차량비332,000원 감소 
     - 기타운영비 136,000원 감소  
   ○ 시설비 26,324,530원 중 전체 시설비 24,724,530원 증가
     - 자산취득비 24,724,530원 증가
   ○ 지역사회조직사업비 3,600,000원 중 전체 지역사회조직사업비 변동사항 없음
     - 직원역량강화사업 50,000원 감소 
     - 홍보사업 50,000원 증가 
     - 기탁처 관리 사업 500,000원 증가
     - 자원봉사자관리사업 500,000원 감소
     - 자원봉사자관리사업 500,000원 감소
   ○ 예비비 186,231 증가</t>
    </r>
    <phoneticPr fontId="3" type="noConversion"/>
  </si>
  <si>
    <t>2. 2020년 3차 추경 예산은 2020년 2차 추경예산  팔천육백일십구만삼천육백일십원(\86,193,610) 보다 
  이천오백오십팔만칠백육십일원(\25,580,761 증감 29.7%) 증가한 일억일천일백칠십칠만사천삼백칠십일원(\111,774,371)으로 편성한다.</t>
    <phoneticPr fontId="3" type="noConversion"/>
  </si>
  <si>
    <t>2020년 푸드뱅크 3차 추경 세입·세출 예산서</t>
    <phoneticPr fontId="3" type="noConversion"/>
  </si>
  <si>
    <t xml:space="preserve">차량도색비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</si>
</sst>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;&quot;▲&quot;#,##0"/>
    <numFmt numFmtId="177" formatCode="0.0%"/>
    <numFmt numFmtId="178" formatCode="0.000%"/>
  </numFmts>
  <fonts count="2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4"/>
      <color indexed="8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2"/>
      <color indexed="8"/>
      <name val="휴먼엑스포"/>
      <family val="1"/>
      <charset val="129"/>
    </font>
    <font>
      <sz val="14"/>
      <name val="MD아롱체"/>
      <family val="1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23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8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name val="돋움"/>
      <family val="3"/>
      <charset val="129"/>
    </font>
    <font>
      <b/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 diagonalUp="1">
      <left/>
      <right/>
      <top/>
      <bottom/>
      <diagonal style="hair">
        <color indexed="8"/>
      </diagonal>
    </border>
    <border diagonalUp="1">
      <left/>
      <right/>
      <top/>
      <bottom style="hair">
        <color indexed="8"/>
      </bottom>
      <diagonal style="hair">
        <color indexed="8"/>
      </diagonal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 diagonalUp="1">
      <left style="hair">
        <color indexed="8"/>
      </left>
      <right/>
      <top/>
      <bottom/>
      <diagonal style="hair">
        <color indexed="8"/>
      </diagonal>
    </border>
    <border diagonalUp="1">
      <left style="hair">
        <color indexed="8"/>
      </left>
      <right/>
      <top/>
      <bottom style="hair">
        <color indexed="8"/>
      </bottom>
      <diagonal style="hair">
        <color indexed="8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 diagonalUp="1">
      <left/>
      <right style="hair">
        <color indexed="8"/>
      </right>
      <top/>
      <bottom/>
      <diagonal style="hair">
        <color indexed="8"/>
      </diagonal>
    </border>
    <border diagonalUp="1">
      <left/>
      <right style="hair">
        <color indexed="8"/>
      </right>
      <top/>
      <bottom style="hair">
        <color indexed="8"/>
      </bottom>
      <diagonal style="hair">
        <color indexed="8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 style="hair">
        <color indexed="8"/>
      </left>
      <right/>
      <top style="hair">
        <color indexed="8"/>
      </top>
      <bottom style="hair">
        <color indexed="8"/>
      </bottom>
      <diagonal style="hair">
        <color indexed="8"/>
      </diagonal>
    </border>
    <border diagonalDown="1">
      <left/>
      <right/>
      <top style="hair">
        <color indexed="8"/>
      </top>
      <bottom style="hair">
        <color indexed="8"/>
      </bottom>
      <diagonal style="hair">
        <color indexed="8"/>
      </diagonal>
    </border>
    <border diagonalDown="1">
      <left/>
      <right style="hair">
        <color indexed="8"/>
      </right>
      <top style="hair">
        <color indexed="8"/>
      </top>
      <bottom style="hair">
        <color indexed="8"/>
      </bottom>
      <diagonal style="hair">
        <color indexed="8"/>
      </diagonal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1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481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41" fontId="15" fillId="0" borderId="1" xfId="0" applyNumberFormat="1" applyFont="1" applyBorder="1" applyAlignment="1">
      <alignment vertical="center"/>
    </xf>
    <xf numFmtId="41" fontId="15" fillId="0" borderId="1" xfId="1" applyFont="1" applyBorder="1" applyAlignment="1">
      <alignment vertical="center"/>
    </xf>
    <xf numFmtId="41" fontId="15" fillId="0" borderId="3" xfId="1" applyNumberFormat="1" applyFont="1" applyBorder="1" applyAlignment="1">
      <alignment vertical="center"/>
    </xf>
    <xf numFmtId="41" fontId="15" fillId="0" borderId="5" xfId="1" applyNumberFormat="1" applyFont="1" applyBorder="1" applyAlignment="1">
      <alignment vertical="center"/>
    </xf>
    <xf numFmtId="41" fontId="15" fillId="0" borderId="5" xfId="1" applyFont="1" applyBorder="1" applyAlignment="1">
      <alignment vertical="center"/>
    </xf>
    <xf numFmtId="41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41" fontId="15" fillId="0" borderId="0" xfId="0" applyNumberFormat="1" applyFont="1" applyAlignment="1">
      <alignment horizontal="right" vertical="center"/>
    </xf>
    <xf numFmtId="41" fontId="15" fillId="0" borderId="1" xfId="1" applyNumberFormat="1" applyFont="1" applyBorder="1" applyAlignment="1">
      <alignment vertical="center"/>
    </xf>
    <xf numFmtId="41" fontId="15" fillId="0" borderId="3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41" fontId="17" fillId="0" borderId="1" xfId="0" applyNumberFormat="1" applyFont="1" applyBorder="1" applyAlignment="1">
      <alignment vertical="center"/>
    </xf>
    <xf numFmtId="41" fontId="15" fillId="3" borderId="1" xfId="1" applyNumberFormat="1" applyFont="1" applyFill="1" applyBorder="1" applyAlignment="1">
      <alignment vertical="center"/>
    </xf>
    <xf numFmtId="41" fontId="15" fillId="4" borderId="1" xfId="0" applyNumberFormat="1" applyFont="1" applyFill="1" applyBorder="1" applyAlignment="1">
      <alignment vertical="center"/>
    </xf>
    <xf numFmtId="41" fontId="15" fillId="4" borderId="1" xfId="1" applyFont="1" applyFill="1" applyBorder="1" applyAlignment="1">
      <alignment vertical="center"/>
    </xf>
    <xf numFmtId="0" fontId="15" fillId="0" borderId="5" xfId="0" applyFont="1" applyBorder="1" applyAlignment="1">
      <alignment vertical="center"/>
    </xf>
    <xf numFmtId="41" fontId="17" fillId="4" borderId="1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41" fontId="15" fillId="0" borderId="3" xfId="1" applyFont="1" applyBorder="1" applyAlignment="1">
      <alignment vertical="center"/>
    </xf>
    <xf numFmtId="41" fontId="15" fillId="0" borderId="0" xfId="0" applyNumberFormat="1" applyFont="1" applyAlignment="1">
      <alignment vertical="center"/>
    </xf>
    <xf numFmtId="41" fontId="15" fillId="0" borderId="2" xfId="0" applyNumberFormat="1" applyFont="1" applyBorder="1" applyAlignment="1">
      <alignment vertical="center"/>
    </xf>
    <xf numFmtId="41" fontId="14" fillId="0" borderId="0" xfId="0" applyNumberFormat="1" applyFont="1" applyAlignment="1">
      <alignment vertical="center"/>
    </xf>
    <xf numFmtId="0" fontId="21" fillId="0" borderId="0" xfId="3" applyFont="1" applyAlignment="1">
      <alignment vertical="center"/>
    </xf>
    <xf numFmtId="0" fontId="0" fillId="0" borderId="0" xfId="3" applyFont="1">
      <alignment vertical="center"/>
    </xf>
    <xf numFmtId="0" fontId="22" fillId="0" borderId="0" xfId="3" applyFont="1" applyAlignment="1">
      <alignment vertical="center"/>
    </xf>
    <xf numFmtId="0" fontId="23" fillId="0" borderId="0" xfId="3" applyFont="1">
      <alignment vertical="center"/>
    </xf>
    <xf numFmtId="0" fontId="23" fillId="0" borderId="0" xfId="3" applyFont="1" applyAlignment="1">
      <alignment horizontal="center" vertical="center"/>
    </xf>
    <xf numFmtId="0" fontId="22" fillId="0" borderId="0" xfId="3" applyFont="1" applyAlignment="1">
      <alignment vertical="center" wrapText="1"/>
    </xf>
    <xf numFmtId="41" fontId="15" fillId="0" borderId="5" xfId="0" applyNumberFormat="1" applyFont="1" applyBorder="1" applyAlignment="1">
      <alignment vertical="center"/>
    </xf>
    <xf numFmtId="41" fontId="15" fillId="4" borderId="1" xfId="1" applyNumberFormat="1" applyFont="1" applyFill="1" applyBorder="1" applyAlignment="1">
      <alignment vertical="center"/>
    </xf>
    <xf numFmtId="3" fontId="13" fillId="0" borderId="6" xfId="3" applyNumberFormat="1" applyFont="1" applyBorder="1" applyAlignment="1">
      <alignment horizontal="right" vertical="center" wrapText="1"/>
    </xf>
    <xf numFmtId="0" fontId="0" fillId="0" borderId="0" xfId="3" applyFont="1" applyAlignment="1">
      <alignment vertical="center"/>
    </xf>
    <xf numFmtId="176" fontId="13" fillId="0" borderId="6" xfId="3" applyNumberFormat="1" applyFont="1" applyBorder="1" applyAlignment="1">
      <alignment horizontal="right" vertical="center" wrapText="1"/>
    </xf>
    <xf numFmtId="41" fontId="15" fillId="5" borderId="1" xfId="1" applyNumberFormat="1" applyFont="1" applyFill="1" applyBorder="1" applyAlignment="1">
      <alignment vertical="center"/>
    </xf>
    <xf numFmtId="41" fontId="15" fillId="5" borderId="2" xfId="0" applyNumberFormat="1" applyFont="1" applyFill="1" applyBorder="1" applyAlignment="1">
      <alignment vertical="center"/>
    </xf>
    <xf numFmtId="41" fontId="17" fillId="5" borderId="1" xfId="1" applyNumberFormat="1" applyFont="1" applyFill="1" applyBorder="1" applyAlignment="1">
      <alignment vertical="center"/>
    </xf>
    <xf numFmtId="0" fontId="15" fillId="0" borderId="2" xfId="0" applyFont="1" applyBorder="1" applyAlignment="1">
      <alignment vertical="center" shrinkToFit="1"/>
    </xf>
    <xf numFmtId="0" fontId="0" fillId="0" borderId="0" xfId="0"/>
    <xf numFmtId="0" fontId="13" fillId="0" borderId="9" xfId="3" applyFont="1" applyBorder="1" applyAlignment="1">
      <alignment horizontal="center" vertical="center" wrapText="1"/>
    </xf>
    <xf numFmtId="0" fontId="13" fillId="0" borderId="10" xfId="3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 wrapText="1"/>
    </xf>
    <xf numFmtId="0" fontId="13" fillId="0" borderId="20" xfId="3" applyFont="1" applyBorder="1" applyAlignment="1">
      <alignment horizontal="center" vertical="center" wrapText="1"/>
    </xf>
    <xf numFmtId="0" fontId="13" fillId="0" borderId="21" xfId="3" applyFont="1" applyBorder="1" applyAlignment="1">
      <alignment horizontal="center" vertical="center" wrapText="1"/>
    </xf>
    <xf numFmtId="41" fontId="13" fillId="0" borderId="22" xfId="4" applyFont="1" applyBorder="1" applyAlignment="1">
      <alignment horizontal="center" vertical="center" wrapText="1"/>
    </xf>
    <xf numFmtId="176" fontId="13" fillId="0" borderId="22" xfId="3" applyNumberFormat="1" applyFont="1" applyBorder="1" applyAlignment="1">
      <alignment horizontal="right" vertical="center" wrapText="1"/>
    </xf>
    <xf numFmtId="0" fontId="13" fillId="0" borderId="23" xfId="3" applyFont="1" applyBorder="1" applyAlignment="1">
      <alignment horizontal="center" vertical="center" wrapText="1"/>
    </xf>
    <xf numFmtId="0" fontId="25" fillId="0" borderId="18" xfId="3" applyFont="1" applyBorder="1" applyAlignment="1">
      <alignment horizontal="left" vertical="center" wrapText="1"/>
    </xf>
    <xf numFmtId="177" fontId="13" fillId="0" borderId="22" xfId="3" applyNumberFormat="1" applyFont="1" applyBorder="1" applyAlignment="1">
      <alignment horizontal="right" vertical="center" wrapText="1"/>
    </xf>
    <xf numFmtId="0" fontId="14" fillId="0" borderId="0" xfId="0" applyFont="1" applyBorder="1" applyAlignment="1">
      <alignment vertical="center"/>
    </xf>
    <xf numFmtId="0" fontId="15" fillId="0" borderId="1" xfId="0" applyFont="1" applyBorder="1" applyAlignment="1">
      <alignment vertical="center" shrinkToFit="1"/>
    </xf>
    <xf numFmtId="0" fontId="15" fillId="0" borderId="26" xfId="0" applyFont="1" applyBorder="1" applyAlignment="1">
      <alignment vertical="center" shrinkToFit="1"/>
    </xf>
    <xf numFmtId="41" fontId="15" fillId="0" borderId="1" xfId="1" applyNumberFormat="1" applyFont="1" applyBorder="1" applyAlignment="1">
      <alignment vertical="center" shrinkToFit="1"/>
    </xf>
    <xf numFmtId="41" fontId="15" fillId="5" borderId="1" xfId="1" applyNumberFormat="1" applyFont="1" applyFill="1" applyBorder="1" applyAlignment="1">
      <alignment vertical="center" shrinkToFit="1"/>
    </xf>
    <xf numFmtId="41" fontId="15" fillId="4" borderId="1" xfId="1" applyNumberFormat="1" applyFont="1" applyFill="1" applyBorder="1" applyAlignment="1">
      <alignment vertical="center" shrinkToFit="1"/>
    </xf>
    <xf numFmtId="41" fontId="15" fillId="4" borderId="2" xfId="1" applyNumberFormat="1" applyFont="1" applyFill="1" applyBorder="1" applyAlignment="1">
      <alignment vertical="center" shrinkToFit="1"/>
    </xf>
    <xf numFmtId="41" fontId="15" fillId="4" borderId="2" xfId="1" applyFont="1" applyFill="1" applyBorder="1" applyAlignment="1">
      <alignment vertical="center" shrinkToFit="1"/>
    </xf>
    <xf numFmtId="41" fontId="15" fillId="0" borderId="2" xfId="1" applyFont="1" applyBorder="1" applyAlignment="1">
      <alignment vertical="center" shrinkToFit="1"/>
    </xf>
    <xf numFmtId="41" fontId="15" fillId="0" borderId="26" xfId="1" applyFont="1" applyBorder="1" applyAlignment="1">
      <alignment vertical="center" shrinkToFit="1"/>
    </xf>
    <xf numFmtId="41" fontId="15" fillId="3" borderId="1" xfId="1" applyNumberFormat="1" applyFont="1" applyFill="1" applyBorder="1" applyAlignment="1">
      <alignment vertical="center" shrinkToFit="1"/>
    </xf>
    <xf numFmtId="41" fontId="15" fillId="0" borderId="1" xfId="1" applyFont="1" applyBorder="1" applyAlignment="1">
      <alignment horizontal="center" vertical="center" shrinkToFit="1"/>
    </xf>
    <xf numFmtId="41" fontId="15" fillId="0" borderId="1" xfId="1" applyFont="1" applyBorder="1" applyAlignment="1">
      <alignment vertical="center" shrinkToFit="1"/>
    </xf>
    <xf numFmtId="41" fontId="15" fillId="5" borderId="2" xfId="1" applyFont="1" applyFill="1" applyBorder="1" applyAlignment="1">
      <alignment vertical="center" shrinkToFit="1"/>
    </xf>
    <xf numFmtId="41" fontId="17" fillId="5" borderId="1" xfId="1" applyNumberFormat="1" applyFont="1" applyFill="1" applyBorder="1" applyAlignment="1">
      <alignment vertical="center" shrinkToFit="1"/>
    </xf>
    <xf numFmtId="41" fontId="17" fillId="5" borderId="2" xfId="1" applyNumberFormat="1" applyFont="1" applyFill="1" applyBorder="1" applyAlignment="1">
      <alignment vertical="center" shrinkToFit="1"/>
    </xf>
    <xf numFmtId="41" fontId="17" fillId="5" borderId="2" xfId="1" applyFont="1" applyFill="1" applyBorder="1" applyAlignment="1">
      <alignment vertical="center" shrinkToFit="1"/>
    </xf>
    <xf numFmtId="41" fontId="15" fillId="3" borderId="5" xfId="1" applyNumberFormat="1" applyFont="1" applyFill="1" applyBorder="1" applyAlignment="1">
      <alignment vertical="center"/>
    </xf>
    <xf numFmtId="41" fontId="15" fillId="3" borderId="5" xfId="1" applyNumberFormat="1" applyFont="1" applyFill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13" fillId="0" borderId="13" xfId="3" applyFont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wrapText="1"/>
    </xf>
    <xf numFmtId="0" fontId="18" fillId="0" borderId="26" xfId="0" applyFont="1" applyBorder="1" applyAlignment="1">
      <alignment vertical="center"/>
    </xf>
    <xf numFmtId="0" fontId="0" fillId="0" borderId="0" xfId="0"/>
    <xf numFmtId="0" fontId="15" fillId="0" borderId="31" xfId="0" applyFont="1" applyBorder="1" applyAlignment="1">
      <alignment vertical="center" shrinkToFit="1"/>
    </xf>
    <xf numFmtId="41" fontId="15" fillId="0" borderId="33" xfId="1" applyFont="1" applyBorder="1" applyAlignment="1">
      <alignment vertical="center" shrinkToFit="1"/>
    </xf>
    <xf numFmtId="41" fontId="15" fillId="0" borderId="31" xfId="1" applyFont="1" applyBorder="1" applyAlignment="1">
      <alignment vertical="center" shrinkToFit="1"/>
    </xf>
    <xf numFmtId="41" fontId="17" fillId="0" borderId="2" xfId="1" applyFont="1" applyBorder="1" applyAlignment="1">
      <alignment vertical="center" shrinkToFit="1"/>
    </xf>
    <xf numFmtId="176" fontId="15" fillId="0" borderId="1" xfId="1" applyNumberFormat="1" applyFont="1" applyBorder="1" applyAlignment="1">
      <alignment vertical="center"/>
    </xf>
    <xf numFmtId="176" fontId="15" fillId="4" borderId="1" xfId="1" applyNumberFormat="1" applyFont="1" applyFill="1" applyBorder="1" applyAlignment="1">
      <alignment vertical="center"/>
    </xf>
    <xf numFmtId="41" fontId="17" fillId="0" borderId="1" xfId="1" applyNumberFormat="1" applyFont="1" applyBorder="1" applyAlignment="1">
      <alignment vertical="center" shrinkToFit="1"/>
    </xf>
    <xf numFmtId="41" fontId="17" fillId="3" borderId="1" xfId="1" applyNumberFormat="1" applyFont="1" applyFill="1" applyBorder="1" applyAlignment="1">
      <alignment vertical="center" shrinkToFit="1"/>
    </xf>
    <xf numFmtId="177" fontId="13" fillId="0" borderId="6" xfId="3" applyNumberFormat="1" applyFont="1" applyBorder="1" applyAlignment="1">
      <alignment horizontal="right" vertical="center" wrapText="1"/>
    </xf>
    <xf numFmtId="41" fontId="15" fillId="0" borderId="27" xfId="0" applyNumberFormat="1" applyFont="1" applyBorder="1" applyAlignment="1">
      <alignment horizontal="right" vertical="center"/>
    </xf>
    <xf numFmtId="0" fontId="15" fillId="0" borderId="27" xfId="0" applyFont="1" applyBorder="1" applyAlignment="1">
      <alignment horizontal="center" vertical="center"/>
    </xf>
    <xf numFmtId="41" fontId="15" fillId="5" borderId="27" xfId="0" applyNumberFormat="1" applyFont="1" applyFill="1" applyBorder="1" applyAlignment="1">
      <alignment horizontal="right" vertical="center"/>
    </xf>
    <xf numFmtId="0" fontId="15" fillId="5" borderId="27" xfId="0" applyFont="1" applyFill="1" applyBorder="1" applyAlignment="1">
      <alignment horizontal="center" vertical="center"/>
    </xf>
    <xf numFmtId="0" fontId="15" fillId="0" borderId="33" xfId="0" applyFont="1" applyBorder="1" applyAlignment="1">
      <alignment vertical="center"/>
    </xf>
    <xf numFmtId="41" fontId="15" fillId="0" borderId="33" xfId="1" applyNumberFormat="1" applyFont="1" applyBorder="1" applyAlignment="1">
      <alignment vertical="center"/>
    </xf>
    <xf numFmtId="41" fontId="15" fillId="0" borderId="33" xfId="1" applyFont="1" applyBorder="1" applyAlignment="1">
      <alignment vertical="center"/>
    </xf>
    <xf numFmtId="0" fontId="15" fillId="0" borderId="33" xfId="0" applyFont="1" applyBorder="1" applyAlignment="1">
      <alignment horizontal="left" vertical="center"/>
    </xf>
    <xf numFmtId="41" fontId="15" fillId="0" borderId="33" xfId="1" applyNumberFormat="1" applyFont="1" applyBorder="1" applyAlignment="1">
      <alignment horizontal="center" vertical="center"/>
    </xf>
    <xf numFmtId="41" fontId="15" fillId="5" borderId="31" xfId="1" applyFont="1" applyFill="1" applyBorder="1" applyAlignment="1">
      <alignment vertical="center" shrinkToFit="1"/>
    </xf>
    <xf numFmtId="41" fontId="15" fillId="5" borderId="33" xfId="1" applyFont="1" applyFill="1" applyBorder="1" applyAlignment="1">
      <alignment vertical="center" shrinkToFit="1"/>
    </xf>
    <xf numFmtId="41" fontId="15" fillId="0" borderId="33" xfId="0" applyNumberFormat="1" applyFont="1" applyBorder="1" applyAlignment="1">
      <alignment vertical="center"/>
    </xf>
    <xf numFmtId="41" fontId="15" fillId="5" borderId="35" xfId="1" applyFont="1" applyFill="1" applyBorder="1" applyAlignment="1">
      <alignment vertical="center" shrinkToFit="1"/>
    </xf>
    <xf numFmtId="41" fontId="15" fillId="0" borderId="35" xfId="1" applyFont="1" applyBorder="1" applyAlignment="1">
      <alignment vertical="center" shrinkToFit="1"/>
    </xf>
    <xf numFmtId="0" fontId="15" fillId="0" borderId="35" xfId="0" applyFont="1" applyBorder="1" applyAlignment="1">
      <alignment vertical="center" shrinkToFit="1"/>
    </xf>
    <xf numFmtId="41" fontId="15" fillId="0" borderId="33" xfId="1" applyFont="1" applyBorder="1" applyAlignment="1">
      <alignment horizontal="center" vertical="center" shrinkToFit="1"/>
    </xf>
    <xf numFmtId="41" fontId="13" fillId="0" borderId="6" xfId="4" applyFont="1" applyBorder="1" applyAlignment="1">
      <alignment horizontal="right" vertical="center" wrapText="1"/>
    </xf>
    <xf numFmtId="41" fontId="13" fillId="0" borderId="22" xfId="4" applyFont="1" applyBorder="1" applyAlignment="1">
      <alignment horizontal="right" vertical="center" wrapText="1"/>
    </xf>
    <xf numFmtId="41" fontId="15" fillId="0" borderId="1" xfId="1" applyFont="1" applyFill="1" applyBorder="1" applyAlignment="1">
      <alignment horizontal="center" vertical="center" shrinkToFit="1"/>
    </xf>
    <xf numFmtId="41" fontId="17" fillId="0" borderId="1" xfId="1" applyFont="1" applyBorder="1" applyAlignment="1">
      <alignment vertical="center" shrinkToFit="1"/>
    </xf>
    <xf numFmtId="0" fontId="18" fillId="0" borderId="35" xfId="0" applyFont="1" applyBorder="1" applyAlignment="1">
      <alignment vertical="center"/>
    </xf>
    <xf numFmtId="41" fontId="15" fillId="0" borderId="1" xfId="0" applyNumberFormat="1" applyFont="1" applyBorder="1" applyAlignment="1">
      <alignment vertical="center" shrinkToFit="1"/>
    </xf>
    <xf numFmtId="41" fontId="15" fillId="0" borderId="4" xfId="0" applyNumberFormat="1" applyFont="1" applyBorder="1" applyAlignment="1">
      <alignment vertical="center"/>
    </xf>
    <xf numFmtId="41" fontId="15" fillId="5" borderId="4" xfId="0" applyNumberFormat="1" applyFont="1" applyFill="1" applyBorder="1" applyAlignment="1">
      <alignment vertical="center"/>
    </xf>
    <xf numFmtId="41" fontId="15" fillId="5" borderId="26" xfId="1" applyFont="1" applyFill="1" applyBorder="1" applyAlignment="1">
      <alignment vertical="center" shrinkToFit="1"/>
    </xf>
    <xf numFmtId="41" fontId="15" fillId="0" borderId="5" xfId="1" applyNumberFormat="1" applyFont="1" applyBorder="1" applyAlignment="1">
      <alignment vertical="center" shrinkToFit="1"/>
    </xf>
    <xf numFmtId="0" fontId="15" fillId="2" borderId="34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41" fontId="17" fillId="4" borderId="1" xfId="1" applyFont="1" applyFill="1" applyBorder="1" applyAlignment="1">
      <alignment vertical="center"/>
    </xf>
    <xf numFmtId="176" fontId="17" fillId="0" borderId="1" xfId="1" applyNumberFormat="1" applyFont="1" applyBorder="1" applyAlignment="1">
      <alignment vertical="center"/>
    </xf>
    <xf numFmtId="176" fontId="17" fillId="4" borderId="1" xfId="1" applyNumberFormat="1" applyFont="1" applyFill="1" applyBorder="1" applyAlignment="1">
      <alignment vertical="center"/>
    </xf>
    <xf numFmtId="0" fontId="16" fillId="0" borderId="40" xfId="0" applyFont="1" applyBorder="1" applyAlignment="1">
      <alignment vertical="center" wrapText="1"/>
    </xf>
    <xf numFmtId="0" fontId="16" fillId="0" borderId="41" xfId="0" applyFont="1" applyBorder="1" applyAlignment="1">
      <alignment vertical="center" wrapText="1"/>
    </xf>
    <xf numFmtId="0" fontId="16" fillId="0" borderId="42" xfId="0" applyFont="1" applyBorder="1" applyAlignment="1">
      <alignment vertical="center" wrapText="1"/>
    </xf>
    <xf numFmtId="3" fontId="13" fillId="0" borderId="30" xfId="3" applyNumberFormat="1" applyFont="1" applyBorder="1" applyAlignment="1">
      <alignment horizontal="right" vertical="center" wrapText="1"/>
    </xf>
    <xf numFmtId="0" fontId="13" fillId="0" borderId="0" xfId="3" applyFont="1" applyAlignment="1">
      <alignment vertical="center"/>
    </xf>
    <xf numFmtId="0" fontId="13" fillId="0" borderId="0" xfId="3" applyFont="1" applyAlignment="1">
      <alignment horizontal="right" vertical="center"/>
    </xf>
    <xf numFmtId="0" fontId="26" fillId="0" borderId="0" xfId="3" applyFont="1">
      <alignment vertical="center"/>
    </xf>
    <xf numFmtId="0" fontId="25" fillId="0" borderId="0" xfId="3" applyFo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vertical="center"/>
    </xf>
    <xf numFmtId="41" fontId="15" fillId="0" borderId="46" xfId="1" applyFont="1" applyBorder="1" applyAlignment="1">
      <alignment vertical="center"/>
    </xf>
    <xf numFmtId="0" fontId="15" fillId="0" borderId="47" xfId="0" applyFont="1" applyBorder="1" applyAlignment="1">
      <alignment vertical="center" wrapText="1"/>
    </xf>
    <xf numFmtId="41" fontId="15" fillId="0" borderId="48" xfId="0" applyNumberFormat="1" applyFont="1" applyBorder="1" applyAlignment="1">
      <alignment horizontal="right" vertical="center" wrapText="1"/>
    </xf>
    <xf numFmtId="0" fontId="15" fillId="0" borderId="48" xfId="0" applyFont="1" applyBorder="1" applyAlignment="1">
      <alignment horizontal="center" vertical="center" wrapText="1"/>
    </xf>
    <xf numFmtId="41" fontId="17" fillId="0" borderId="49" xfId="0" applyNumberFormat="1" applyFont="1" applyBorder="1" applyAlignment="1">
      <alignment vertical="center" wrapText="1"/>
    </xf>
    <xf numFmtId="41" fontId="15" fillId="0" borderId="49" xfId="0" applyNumberFormat="1" applyFont="1" applyBorder="1" applyAlignment="1">
      <alignment vertical="center" wrapText="1"/>
    </xf>
    <xf numFmtId="0" fontId="15" fillId="0" borderId="47" xfId="0" applyFont="1" applyBorder="1" applyAlignment="1">
      <alignment horizontal="left" vertical="center"/>
    </xf>
    <xf numFmtId="41" fontId="15" fillId="0" borderId="49" xfId="0" applyNumberFormat="1" applyFont="1" applyBorder="1" applyAlignment="1">
      <alignment vertical="center"/>
    </xf>
    <xf numFmtId="0" fontId="15" fillId="0" borderId="48" xfId="0" applyFont="1" applyBorder="1" applyAlignment="1">
      <alignment horizontal="right" vertical="center" shrinkToFit="1"/>
    </xf>
    <xf numFmtId="0" fontId="16" fillId="0" borderId="50" xfId="0" applyFont="1" applyBorder="1" applyAlignment="1">
      <alignment vertical="center" wrapText="1"/>
    </xf>
    <xf numFmtId="0" fontId="16" fillId="0" borderId="51" xfId="0" applyFont="1" applyBorder="1" applyAlignment="1">
      <alignment vertical="center" wrapText="1"/>
    </xf>
    <xf numFmtId="41" fontId="16" fillId="0" borderId="50" xfId="0" applyNumberFormat="1" applyFont="1" applyBorder="1" applyAlignment="1">
      <alignment vertical="center" shrinkToFit="1"/>
    </xf>
    <xf numFmtId="176" fontId="16" fillId="0" borderId="50" xfId="1" applyNumberFormat="1" applyFont="1" applyBorder="1" applyAlignment="1">
      <alignment horizontal="right" vertical="center" shrinkToFit="1"/>
    </xf>
    <xf numFmtId="177" fontId="16" fillId="0" borderId="50" xfId="0" applyNumberFormat="1" applyFont="1" applyBorder="1" applyAlignment="1">
      <alignment vertical="center" shrinkToFit="1"/>
    </xf>
    <xf numFmtId="41" fontId="13" fillId="0" borderId="6" xfId="1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4" borderId="48" xfId="0" applyFont="1" applyFill="1" applyBorder="1" applyAlignment="1">
      <alignment horizontal="center" vertical="center"/>
    </xf>
    <xf numFmtId="41" fontId="17" fillId="4" borderId="49" xfId="0" applyNumberFormat="1" applyFont="1" applyFill="1" applyBorder="1" applyAlignment="1">
      <alignment vertical="center"/>
    </xf>
    <xf numFmtId="41" fontId="15" fillId="0" borderId="48" xfId="0" applyNumberFormat="1" applyFont="1" applyBorder="1" applyAlignment="1">
      <alignment horizontal="right" vertical="center" shrinkToFit="1"/>
    </xf>
    <xf numFmtId="0" fontId="15" fillId="0" borderId="47" xfId="0" applyFont="1" applyBorder="1" applyAlignment="1">
      <alignment vertical="center" shrinkToFit="1"/>
    </xf>
    <xf numFmtId="0" fontId="15" fillId="0" borderId="48" xfId="0" applyNumberFormat="1" applyFont="1" applyBorder="1" applyAlignment="1">
      <alignment horizontal="right" vertical="center" shrinkToFit="1"/>
    </xf>
    <xf numFmtId="0" fontId="15" fillId="0" borderId="47" xfId="0" applyFont="1" applyBorder="1" applyAlignment="1">
      <alignment horizontal="left" vertical="center" shrinkToFit="1"/>
    </xf>
    <xf numFmtId="0" fontId="15" fillId="3" borderId="47" xfId="0" applyFont="1" applyFill="1" applyBorder="1" applyAlignment="1">
      <alignment vertical="center" shrinkToFit="1"/>
    </xf>
    <xf numFmtId="41" fontId="15" fillId="3" borderId="48" xfId="0" applyNumberFormat="1" applyFont="1" applyFill="1" applyBorder="1" applyAlignment="1">
      <alignment horizontal="right" vertical="center" shrinkToFit="1"/>
    </xf>
    <xf numFmtId="0" fontId="15" fillId="3" borderId="48" xfId="0" applyFont="1" applyFill="1" applyBorder="1" applyAlignment="1">
      <alignment horizontal="center" vertical="center"/>
    </xf>
    <xf numFmtId="41" fontId="17" fillId="3" borderId="49" xfId="0" applyNumberFormat="1" applyFont="1" applyFill="1" applyBorder="1" applyAlignment="1">
      <alignment vertical="center"/>
    </xf>
    <xf numFmtId="0" fontId="15" fillId="0" borderId="48" xfId="0" applyFont="1" applyBorder="1" applyAlignment="1">
      <alignment vertical="center" shrinkToFit="1"/>
    </xf>
    <xf numFmtId="41" fontId="17" fillId="0" borderId="49" xfId="0" applyNumberFormat="1" applyFont="1" applyBorder="1" applyAlignment="1">
      <alignment vertical="center"/>
    </xf>
    <xf numFmtId="0" fontId="15" fillId="4" borderId="47" xfId="0" applyFont="1" applyFill="1" applyBorder="1" applyAlignment="1">
      <alignment vertical="center" shrinkToFit="1"/>
    </xf>
    <xf numFmtId="41" fontId="15" fillId="4" borderId="48" xfId="0" applyNumberFormat="1" applyFont="1" applyFill="1" applyBorder="1" applyAlignment="1">
      <alignment horizontal="right" vertical="center" shrinkToFit="1"/>
    </xf>
    <xf numFmtId="41" fontId="15" fillId="4" borderId="49" xfId="0" applyNumberFormat="1" applyFont="1" applyFill="1" applyBorder="1" applyAlignment="1">
      <alignment vertical="center"/>
    </xf>
    <xf numFmtId="41" fontId="15" fillId="4" borderId="47" xfId="0" applyNumberFormat="1" applyFont="1" applyFill="1" applyBorder="1" applyAlignment="1">
      <alignment vertical="center" shrinkToFit="1"/>
    </xf>
    <xf numFmtId="0" fontId="15" fillId="0" borderId="48" xfId="0" applyFont="1" applyBorder="1" applyAlignment="1">
      <alignment horizontal="center" vertical="center"/>
    </xf>
    <xf numFmtId="0" fontId="18" fillId="0" borderId="47" xfId="0" applyFont="1" applyBorder="1" applyAlignment="1">
      <alignment vertical="center" shrinkToFit="1"/>
    </xf>
    <xf numFmtId="41" fontId="15" fillId="0" borderId="47" xfId="0" applyNumberFormat="1" applyFont="1" applyBorder="1" applyAlignment="1">
      <alignment vertical="center" shrinkToFit="1"/>
    </xf>
    <xf numFmtId="0" fontId="15" fillId="5" borderId="48" xfId="0" applyFont="1" applyFill="1" applyBorder="1" applyAlignment="1">
      <alignment horizontal="center" vertical="center" wrapText="1"/>
    </xf>
    <xf numFmtId="41" fontId="15" fillId="5" borderId="49" xfId="0" applyNumberFormat="1" applyFont="1" applyFill="1" applyBorder="1" applyAlignment="1">
      <alignment vertical="center" wrapText="1"/>
    </xf>
    <xf numFmtId="41" fontId="18" fillId="0" borderId="48" xfId="0" applyNumberFormat="1" applyFont="1" applyBorder="1" applyAlignment="1">
      <alignment horizontal="right" vertical="center" shrinkToFit="1"/>
    </xf>
    <xf numFmtId="41" fontId="15" fillId="5" borderId="48" xfId="0" applyNumberFormat="1" applyFont="1" applyFill="1" applyBorder="1" applyAlignment="1">
      <alignment horizontal="right" vertical="center" shrinkToFit="1"/>
    </xf>
    <xf numFmtId="41" fontId="15" fillId="5" borderId="49" xfId="0" applyNumberFormat="1" applyFont="1" applyFill="1" applyBorder="1" applyAlignment="1">
      <alignment vertical="center"/>
    </xf>
    <xf numFmtId="41" fontId="15" fillId="5" borderId="47" xfId="0" applyNumberFormat="1" applyFont="1" applyFill="1" applyBorder="1" applyAlignment="1">
      <alignment vertical="center" shrinkToFit="1"/>
    </xf>
    <xf numFmtId="0" fontId="15" fillId="5" borderId="48" xfId="0" applyFont="1" applyFill="1" applyBorder="1" applyAlignment="1">
      <alignment horizontal="center" vertical="center"/>
    </xf>
    <xf numFmtId="41" fontId="17" fillId="5" borderId="49" xfId="0" applyNumberFormat="1" applyFont="1" applyFill="1" applyBorder="1" applyAlignment="1">
      <alignment vertical="center"/>
    </xf>
    <xf numFmtId="0" fontId="15" fillId="5" borderId="48" xfId="0" applyNumberFormat="1" applyFont="1" applyFill="1" applyBorder="1" applyAlignment="1">
      <alignment horizontal="right" vertical="center" shrinkToFit="1"/>
    </xf>
    <xf numFmtId="0" fontId="15" fillId="4" borderId="48" xfId="0" applyNumberFormat="1" applyFont="1" applyFill="1" applyBorder="1" applyAlignment="1">
      <alignment horizontal="right" vertical="center" shrinkToFit="1"/>
    </xf>
    <xf numFmtId="41" fontId="15" fillId="0" borderId="48" xfId="0" applyNumberFormat="1" applyFont="1" applyBorder="1" applyAlignment="1">
      <alignment horizontal="center" vertical="center"/>
    </xf>
    <xf numFmtId="41" fontId="15" fillId="3" borderId="47" xfId="0" applyNumberFormat="1" applyFont="1" applyFill="1" applyBorder="1" applyAlignment="1">
      <alignment vertical="center" shrinkToFit="1"/>
    </xf>
    <xf numFmtId="0" fontId="15" fillId="3" borderId="48" xfId="0" applyNumberFormat="1" applyFont="1" applyFill="1" applyBorder="1" applyAlignment="1">
      <alignment horizontal="right" vertical="center" shrinkToFit="1"/>
    </xf>
    <xf numFmtId="3" fontId="15" fillId="0" borderId="48" xfId="0" applyNumberFormat="1" applyFont="1" applyBorder="1" applyAlignment="1">
      <alignment horizontal="right" vertical="center" shrinkToFit="1"/>
    </xf>
    <xf numFmtId="0" fontId="15" fillId="2" borderId="34" xfId="0" applyFont="1" applyFill="1" applyBorder="1" applyAlignment="1">
      <alignment horizontal="center" vertical="center" shrinkToFit="1"/>
    </xf>
    <xf numFmtId="0" fontId="13" fillId="0" borderId="8" xfId="3" applyFont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55" xfId="0" applyFont="1" applyBorder="1" applyAlignment="1">
      <alignment horizontal="left" vertical="center"/>
    </xf>
    <xf numFmtId="0" fontId="15" fillId="0" borderId="56" xfId="0" applyFont="1" applyBorder="1" applyAlignment="1">
      <alignment horizontal="right" vertical="center" shrinkToFit="1"/>
    </xf>
    <xf numFmtId="0" fontId="15" fillId="0" borderId="56" xfId="0" applyFont="1" applyBorder="1" applyAlignment="1">
      <alignment horizontal="center" vertical="center" wrapText="1"/>
    </xf>
    <xf numFmtId="41" fontId="15" fillId="0" borderId="57" xfId="0" applyNumberFormat="1" applyFont="1" applyBorder="1" applyAlignment="1">
      <alignment vertical="center"/>
    </xf>
    <xf numFmtId="41" fontId="15" fillId="0" borderId="58" xfId="1" applyFont="1" applyBorder="1" applyAlignment="1">
      <alignment vertical="center" shrinkToFit="1"/>
    </xf>
    <xf numFmtId="41" fontId="16" fillId="0" borderId="50" xfId="0" applyNumberFormat="1" applyFont="1" applyFill="1" applyBorder="1" applyAlignment="1">
      <alignment vertical="center" shrinkToFit="1"/>
    </xf>
    <xf numFmtId="176" fontId="16" fillId="0" borderId="50" xfId="1" applyNumberFormat="1" applyFont="1" applyFill="1" applyBorder="1" applyAlignment="1">
      <alignment vertical="center" shrinkToFit="1"/>
    </xf>
    <xf numFmtId="177" fontId="16" fillId="0" borderId="50" xfId="0" applyNumberFormat="1" applyFont="1" applyFill="1" applyBorder="1" applyAlignment="1">
      <alignment vertical="center" shrinkToFit="1"/>
    </xf>
    <xf numFmtId="41" fontId="16" fillId="0" borderId="50" xfId="1" applyFont="1" applyBorder="1" applyAlignment="1">
      <alignment horizontal="right" vertical="center" shrinkToFit="1"/>
    </xf>
    <xf numFmtId="0" fontId="16" fillId="0" borderId="52" xfId="0" applyFont="1" applyBorder="1" applyAlignment="1">
      <alignment vertical="center" wrapText="1"/>
    </xf>
    <xf numFmtId="0" fontId="16" fillId="0" borderId="53" xfId="0" applyFont="1" applyBorder="1" applyAlignment="1">
      <alignment vertical="center" wrapText="1"/>
    </xf>
    <xf numFmtId="41" fontId="16" fillId="0" borderId="59" xfId="0" applyNumberFormat="1" applyFont="1" applyBorder="1" applyAlignment="1">
      <alignment vertical="center" shrinkToFit="1"/>
    </xf>
    <xf numFmtId="0" fontId="16" fillId="2" borderId="50" xfId="0" applyFont="1" applyFill="1" applyBorder="1" applyAlignment="1">
      <alignment horizontal="center" vertical="center" shrinkToFit="1"/>
    </xf>
    <xf numFmtId="41" fontId="19" fillId="0" borderId="50" xfId="0" applyNumberFormat="1" applyFont="1" applyFill="1" applyBorder="1" applyAlignment="1">
      <alignment vertical="center" shrinkToFit="1"/>
    </xf>
    <xf numFmtId="176" fontId="19" fillId="0" borderId="50" xfId="1" applyNumberFormat="1" applyFont="1" applyFill="1" applyBorder="1" applyAlignment="1">
      <alignment vertical="center" shrinkToFit="1"/>
    </xf>
    <xf numFmtId="177" fontId="19" fillId="0" borderId="50" xfId="0" applyNumberFormat="1" applyFont="1" applyFill="1" applyBorder="1" applyAlignment="1">
      <alignment vertical="center" shrinkToFit="1"/>
    </xf>
    <xf numFmtId="41" fontId="19" fillId="0" borderId="50" xfId="0" applyNumberFormat="1" applyFont="1" applyBorder="1" applyAlignment="1">
      <alignment vertical="center" shrinkToFit="1"/>
    </xf>
    <xf numFmtId="176" fontId="19" fillId="0" borderId="50" xfId="1" applyNumberFormat="1" applyFont="1" applyBorder="1" applyAlignment="1">
      <alignment horizontal="right" vertical="center" shrinkToFit="1"/>
    </xf>
    <xf numFmtId="177" fontId="19" fillId="0" borderId="50" xfId="0" applyNumberFormat="1" applyFont="1" applyBorder="1" applyAlignment="1">
      <alignment vertical="center" shrinkToFit="1"/>
    </xf>
    <xf numFmtId="41" fontId="19" fillId="0" borderId="50" xfId="1" applyFont="1" applyFill="1" applyBorder="1" applyAlignment="1">
      <alignment vertical="center" shrinkToFit="1"/>
    </xf>
    <xf numFmtId="41" fontId="19" fillId="4" borderId="50" xfId="0" applyNumberFormat="1" applyFont="1" applyFill="1" applyBorder="1" applyAlignment="1">
      <alignment vertical="center" shrinkToFit="1"/>
    </xf>
    <xf numFmtId="41" fontId="19" fillId="4" borderId="50" xfId="1" applyFont="1" applyFill="1" applyBorder="1" applyAlignment="1">
      <alignment vertical="center" shrinkToFit="1"/>
    </xf>
    <xf numFmtId="176" fontId="19" fillId="4" borderId="50" xfId="1" applyNumberFormat="1" applyFont="1" applyFill="1" applyBorder="1" applyAlignment="1">
      <alignment vertical="center" shrinkToFit="1"/>
    </xf>
    <xf numFmtId="177" fontId="19" fillId="4" borderId="50" xfId="0" applyNumberFormat="1" applyFont="1" applyFill="1" applyBorder="1" applyAlignment="1">
      <alignment vertical="center" shrinkToFit="1"/>
    </xf>
    <xf numFmtId="41" fontId="16" fillId="0" borderId="50" xfId="1" applyFont="1" applyFill="1" applyBorder="1" applyAlignment="1">
      <alignment vertical="center" shrinkToFit="1"/>
    </xf>
    <xf numFmtId="41" fontId="16" fillId="0" borderId="51" xfId="0" applyNumberFormat="1" applyFont="1" applyBorder="1" applyAlignment="1">
      <alignment vertical="center" shrinkToFit="1"/>
    </xf>
    <xf numFmtId="176" fontId="16" fillId="0" borderId="51" xfId="1" applyNumberFormat="1" applyFont="1" applyBorder="1" applyAlignment="1">
      <alignment horizontal="right" vertical="center" shrinkToFit="1"/>
    </xf>
    <xf numFmtId="177" fontId="16" fillId="0" borderId="51" xfId="0" applyNumberFormat="1" applyFont="1" applyBorder="1" applyAlignment="1">
      <alignment vertical="center" shrinkToFit="1"/>
    </xf>
    <xf numFmtId="0" fontId="14" fillId="0" borderId="50" xfId="0" applyFont="1" applyBorder="1" applyAlignment="1">
      <alignment vertical="center"/>
    </xf>
    <xf numFmtId="41" fontId="19" fillId="4" borderId="59" xfId="0" applyNumberFormat="1" applyFont="1" applyFill="1" applyBorder="1" applyAlignment="1">
      <alignment vertical="center" shrinkToFit="1"/>
    </xf>
    <xf numFmtId="176" fontId="19" fillId="4" borderId="59" xfId="1" applyNumberFormat="1" applyFont="1" applyFill="1" applyBorder="1" applyAlignment="1">
      <alignment horizontal="right" vertical="center" shrinkToFit="1"/>
    </xf>
    <xf numFmtId="177" fontId="19" fillId="4" borderId="59" xfId="0" applyNumberFormat="1" applyFont="1" applyFill="1" applyBorder="1" applyAlignment="1">
      <alignment vertical="center" shrinkToFit="1"/>
    </xf>
    <xf numFmtId="0" fontId="16" fillId="0" borderId="50" xfId="0" applyFont="1" applyFill="1" applyBorder="1" applyAlignment="1">
      <alignment vertical="center" shrinkToFit="1"/>
    </xf>
    <xf numFmtId="0" fontId="16" fillId="5" borderId="52" xfId="0" applyFont="1" applyFill="1" applyBorder="1" applyAlignment="1">
      <alignment vertical="center" wrapText="1"/>
    </xf>
    <xf numFmtId="41" fontId="19" fillId="5" borderId="50" xfId="0" applyNumberFormat="1" applyFont="1" applyFill="1" applyBorder="1" applyAlignment="1">
      <alignment vertical="center" shrinkToFit="1"/>
    </xf>
    <xf numFmtId="41" fontId="16" fillId="0" borderId="50" xfId="1" applyFont="1" applyBorder="1" applyAlignment="1">
      <alignment vertical="center" shrinkToFit="1"/>
    </xf>
    <xf numFmtId="176" fontId="19" fillId="4" borderId="50" xfId="1" applyNumberFormat="1" applyFont="1" applyFill="1" applyBorder="1" applyAlignment="1">
      <alignment horizontal="right" vertical="center" shrinkToFit="1"/>
    </xf>
    <xf numFmtId="0" fontId="16" fillId="5" borderId="54" xfId="0" applyFont="1" applyFill="1" applyBorder="1" applyAlignment="1">
      <alignment horizontal="left" vertical="center" wrapText="1"/>
    </xf>
    <xf numFmtId="0" fontId="16" fillId="5" borderId="50" xfId="0" applyFont="1" applyFill="1" applyBorder="1" applyAlignment="1">
      <alignment horizontal="left" vertical="center" wrapText="1"/>
    </xf>
    <xf numFmtId="41" fontId="19" fillId="5" borderId="50" xfId="1" applyFont="1" applyFill="1" applyBorder="1" applyAlignment="1">
      <alignment horizontal="right" vertical="center" shrinkToFit="1"/>
    </xf>
    <xf numFmtId="177" fontId="13" fillId="0" borderId="7" xfId="3" applyNumberFormat="1" applyFont="1" applyBorder="1" applyAlignment="1">
      <alignment horizontal="right" vertical="center" wrapText="1"/>
    </xf>
    <xf numFmtId="41" fontId="15" fillId="5" borderId="33" xfId="1" applyFont="1" applyFill="1" applyBorder="1" applyAlignment="1">
      <alignment horizontal="center" vertical="center" shrinkToFit="1"/>
    </xf>
    <xf numFmtId="41" fontId="15" fillId="5" borderId="1" xfId="1" applyFont="1" applyFill="1" applyBorder="1" applyAlignment="1">
      <alignment vertical="center" shrinkToFit="1"/>
    </xf>
    <xf numFmtId="41" fontId="15" fillId="5" borderId="3" xfId="1" applyFont="1" applyFill="1" applyBorder="1" applyAlignment="1">
      <alignment horizontal="center" vertical="center" shrinkToFit="1"/>
    </xf>
    <xf numFmtId="0" fontId="16" fillId="0" borderId="50" xfId="0" applyFont="1" applyBorder="1" applyAlignment="1">
      <alignment vertical="center" wrapText="1"/>
    </xf>
    <xf numFmtId="0" fontId="16" fillId="0" borderId="50" xfId="0" applyFont="1" applyFill="1" applyBorder="1" applyAlignment="1">
      <alignment horizontal="left" vertical="center" wrapText="1"/>
    </xf>
    <xf numFmtId="0" fontId="16" fillId="0" borderId="50" xfId="0" applyFont="1" applyBorder="1" applyAlignment="1">
      <alignment horizontal="left" vertical="center" wrapText="1"/>
    </xf>
    <xf numFmtId="0" fontId="16" fillId="0" borderId="50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0" borderId="63" xfId="0" applyFont="1" applyBorder="1" applyAlignment="1">
      <alignment vertical="center"/>
    </xf>
    <xf numFmtId="0" fontId="15" fillId="5" borderId="62" xfId="0" applyFont="1" applyFill="1" applyBorder="1" applyAlignment="1">
      <alignment vertical="center"/>
    </xf>
    <xf numFmtId="0" fontId="15" fillId="5" borderId="63" xfId="0" applyFont="1" applyFill="1" applyBorder="1" applyAlignment="1">
      <alignment vertical="center"/>
    </xf>
    <xf numFmtId="0" fontId="16" fillId="0" borderId="50" xfId="0" applyFont="1" applyBorder="1" applyAlignment="1">
      <alignment vertical="center" wrapText="1"/>
    </xf>
    <xf numFmtId="0" fontId="16" fillId="0" borderId="67" xfId="0" applyFont="1" applyBorder="1" applyAlignment="1">
      <alignment vertical="center" wrapText="1"/>
    </xf>
    <xf numFmtId="0" fontId="16" fillId="0" borderId="68" xfId="0" applyFont="1" applyBorder="1" applyAlignment="1">
      <alignment vertical="center" wrapText="1"/>
    </xf>
    <xf numFmtId="0" fontId="16" fillId="0" borderId="69" xfId="0" applyFont="1" applyBorder="1" applyAlignment="1">
      <alignment vertical="center" wrapText="1"/>
    </xf>
    <xf numFmtId="0" fontId="16" fillId="0" borderId="70" xfId="0" applyFont="1" applyBorder="1" applyAlignment="1">
      <alignment vertical="center" wrapText="1"/>
    </xf>
    <xf numFmtId="0" fontId="16" fillId="0" borderId="71" xfId="0" applyFont="1" applyBorder="1" applyAlignment="1">
      <alignment vertical="center" wrapText="1"/>
    </xf>
    <xf numFmtId="41" fontId="19" fillId="0" borderId="68" xfId="0" applyNumberFormat="1" applyFont="1" applyBorder="1" applyAlignment="1">
      <alignment vertical="center" shrinkToFit="1"/>
    </xf>
    <xf numFmtId="0" fontId="16" fillId="0" borderId="75" xfId="0" applyFont="1" applyBorder="1" applyAlignment="1">
      <alignment vertical="center" wrapText="1"/>
    </xf>
    <xf numFmtId="41" fontId="16" fillId="0" borderId="68" xfId="0" applyNumberFormat="1" applyFont="1" applyBorder="1" applyAlignment="1">
      <alignment vertical="center" shrinkToFit="1"/>
    </xf>
    <xf numFmtId="41" fontId="15" fillId="0" borderId="79" xfId="0" applyNumberFormat="1" applyFont="1" applyBorder="1" applyAlignment="1">
      <alignment vertical="center" wrapText="1"/>
    </xf>
    <xf numFmtId="0" fontId="15" fillId="0" borderId="78" xfId="0" applyFont="1" applyBorder="1" applyAlignment="1">
      <alignment horizontal="center" vertical="center" wrapText="1"/>
    </xf>
    <xf numFmtId="41" fontId="16" fillId="0" borderId="51" xfId="1" applyFont="1" applyBorder="1" applyAlignment="1">
      <alignment horizontal="right" vertical="center" shrinkToFit="1"/>
    </xf>
    <xf numFmtId="41" fontId="16" fillId="0" borderId="51" xfId="1" applyFont="1" applyBorder="1" applyAlignment="1">
      <alignment vertical="center" shrinkToFit="1"/>
    </xf>
    <xf numFmtId="41" fontId="19" fillId="0" borderId="50" xfId="1" applyFont="1" applyBorder="1" applyAlignment="1">
      <alignment horizontal="right" vertical="center" shrinkToFit="1"/>
    </xf>
    <xf numFmtId="41" fontId="15" fillId="0" borderId="80" xfId="1" applyFont="1" applyBorder="1" applyAlignment="1">
      <alignment vertical="center" shrinkToFit="1"/>
    </xf>
    <xf numFmtId="41" fontId="15" fillId="5" borderId="80" xfId="1" applyFont="1" applyFill="1" applyBorder="1" applyAlignment="1">
      <alignment vertical="center" shrinkToFit="1"/>
    </xf>
    <xf numFmtId="41" fontId="15" fillId="5" borderId="3" xfId="1" applyFont="1" applyFill="1" applyBorder="1" applyAlignment="1">
      <alignment vertical="center" shrinkToFit="1"/>
    </xf>
    <xf numFmtId="41" fontId="15" fillId="5" borderId="5" xfId="1" applyFont="1" applyFill="1" applyBorder="1" applyAlignment="1">
      <alignment vertical="center" shrinkToFit="1"/>
    </xf>
    <xf numFmtId="0" fontId="15" fillId="0" borderId="1" xfId="0" applyFont="1" applyBorder="1" applyAlignment="1">
      <alignment horizontal="center" vertical="center" wrapText="1"/>
    </xf>
    <xf numFmtId="0" fontId="15" fillId="0" borderId="48" xfId="0" applyFont="1" applyBorder="1" applyAlignment="1">
      <alignment vertical="center"/>
    </xf>
    <xf numFmtId="0" fontId="15" fillId="0" borderId="81" xfId="0" applyFont="1" applyBorder="1" applyAlignment="1">
      <alignment vertical="center"/>
    </xf>
    <xf numFmtId="41" fontId="15" fillId="0" borderId="49" xfId="1" applyFont="1" applyBorder="1" applyAlignment="1">
      <alignment vertical="center"/>
    </xf>
    <xf numFmtId="0" fontId="15" fillId="0" borderId="78" xfId="0" applyNumberFormat="1" applyFont="1" applyBorder="1" applyAlignment="1">
      <alignment horizontal="right" vertical="center" shrinkToFit="1"/>
    </xf>
    <xf numFmtId="0" fontId="15" fillId="0" borderId="78" xfId="0" applyFont="1" applyBorder="1" applyAlignment="1">
      <alignment horizontal="center" vertical="center"/>
    </xf>
    <xf numFmtId="41" fontId="15" fillId="0" borderId="79" xfId="0" applyNumberFormat="1" applyFont="1" applyBorder="1" applyAlignment="1">
      <alignment vertical="center"/>
    </xf>
    <xf numFmtId="41" fontId="15" fillId="3" borderId="1" xfId="1" applyFont="1" applyFill="1" applyBorder="1" applyAlignment="1">
      <alignment vertical="center"/>
    </xf>
    <xf numFmtId="41" fontId="15" fillId="3" borderId="1" xfId="1" applyFont="1" applyFill="1" applyBorder="1" applyAlignment="1">
      <alignment vertical="center" shrinkToFit="1"/>
    </xf>
    <xf numFmtId="0" fontId="15" fillId="3" borderId="2" xfId="0" applyFont="1" applyFill="1" applyBorder="1" applyAlignment="1">
      <alignment vertical="center" shrinkToFit="1"/>
    </xf>
    <xf numFmtId="0" fontId="15" fillId="3" borderId="78" xfId="0" applyNumberFormat="1" applyFont="1" applyFill="1" applyBorder="1" applyAlignment="1">
      <alignment horizontal="right" vertical="center" shrinkToFit="1"/>
    </xf>
    <xf numFmtId="0" fontId="15" fillId="3" borderId="78" xfId="0" applyFont="1" applyFill="1" applyBorder="1" applyAlignment="1">
      <alignment horizontal="center" vertical="center"/>
    </xf>
    <xf numFmtId="41" fontId="15" fillId="3" borderId="79" xfId="0" applyNumberFormat="1" applyFont="1" applyFill="1" applyBorder="1" applyAlignment="1">
      <alignment vertical="center"/>
    </xf>
    <xf numFmtId="0" fontId="16" fillId="0" borderId="64" xfId="0" applyFont="1" applyBorder="1" applyAlignment="1">
      <alignment vertical="center" wrapText="1"/>
    </xf>
    <xf numFmtId="0" fontId="16" fillId="0" borderId="50" xfId="0" applyFont="1" applyBorder="1" applyAlignment="1">
      <alignment vertical="center" wrapText="1"/>
    </xf>
    <xf numFmtId="41" fontId="16" fillId="0" borderId="82" xfId="0" applyNumberFormat="1" applyFont="1" applyBorder="1" applyAlignment="1">
      <alignment vertical="center" shrinkToFit="1"/>
    </xf>
    <xf numFmtId="41" fontId="16" fillId="4" borderId="82" xfId="0" applyNumberFormat="1" applyFont="1" applyFill="1" applyBorder="1" applyAlignment="1">
      <alignment vertical="center" shrinkToFit="1"/>
    </xf>
    <xf numFmtId="41" fontId="16" fillId="4" borderId="50" xfId="1" applyFont="1" applyFill="1" applyBorder="1" applyAlignment="1">
      <alignment horizontal="right" vertical="center" shrinkToFit="1"/>
    </xf>
    <xf numFmtId="41" fontId="16" fillId="4" borderId="50" xfId="1" applyFont="1" applyFill="1" applyBorder="1" applyAlignment="1">
      <alignment vertical="center" shrinkToFit="1"/>
    </xf>
    <xf numFmtId="0" fontId="16" fillId="0" borderId="50" xfId="0" applyFont="1" applyBorder="1" applyAlignment="1">
      <alignment vertical="center" wrapText="1"/>
    </xf>
    <xf numFmtId="0" fontId="15" fillId="0" borderId="83" xfId="0" applyFont="1" applyBorder="1" applyAlignment="1">
      <alignment vertical="center"/>
    </xf>
    <xf numFmtId="41" fontId="15" fillId="0" borderId="83" xfId="1" applyFont="1" applyBorder="1" applyAlignment="1">
      <alignment vertical="center"/>
    </xf>
    <xf numFmtId="41" fontId="15" fillId="0" borderId="55" xfId="1" applyFont="1" applyBorder="1" applyAlignment="1">
      <alignment vertical="center" shrinkToFit="1"/>
    </xf>
    <xf numFmtId="41" fontId="15" fillId="0" borderId="83" xfId="1" applyFont="1" applyBorder="1" applyAlignment="1">
      <alignment vertical="center" shrinkToFit="1"/>
    </xf>
    <xf numFmtId="41" fontId="15" fillId="0" borderId="80" xfId="1" applyFont="1" applyBorder="1" applyAlignment="1">
      <alignment vertical="center"/>
    </xf>
    <xf numFmtId="41" fontId="15" fillId="0" borderId="5" xfId="1" applyFont="1" applyBorder="1" applyAlignment="1">
      <alignment vertical="center" shrinkToFit="1"/>
    </xf>
    <xf numFmtId="41" fontId="15" fillId="0" borderId="83" xfId="1" applyNumberFormat="1" applyFont="1" applyBorder="1" applyAlignment="1">
      <alignment vertical="center"/>
    </xf>
    <xf numFmtId="41" fontId="15" fillId="0" borderId="50" xfId="1" applyFont="1" applyBorder="1" applyAlignment="1">
      <alignment vertical="center"/>
    </xf>
    <xf numFmtId="41" fontId="19" fillId="0" borderId="50" xfId="1" applyFont="1" applyBorder="1" applyAlignment="1">
      <alignment vertical="center" shrinkToFit="1"/>
    </xf>
    <xf numFmtId="41" fontId="16" fillId="5" borderId="50" xfId="0" applyNumberFormat="1" applyFont="1" applyFill="1" applyBorder="1" applyAlignment="1">
      <alignment vertical="center" shrinkToFit="1"/>
    </xf>
    <xf numFmtId="9" fontId="16" fillId="5" borderId="50" xfId="10" applyFont="1" applyFill="1" applyBorder="1" applyAlignment="1">
      <alignment vertical="center" shrinkToFit="1"/>
    </xf>
    <xf numFmtId="41" fontId="15" fillId="5" borderId="48" xfId="0" applyNumberFormat="1" applyFont="1" applyFill="1" applyBorder="1" applyAlignment="1">
      <alignment horizontal="right" vertical="center"/>
    </xf>
    <xf numFmtId="41" fontId="15" fillId="0" borderId="35" xfId="1" applyNumberFormat="1" applyFont="1" applyBorder="1" applyAlignment="1">
      <alignment vertical="center" shrinkToFit="1"/>
    </xf>
    <xf numFmtId="0" fontId="16" fillId="0" borderId="50" xfId="0" applyFont="1" applyBorder="1" applyAlignment="1">
      <alignment horizontal="left" vertical="center" wrapText="1"/>
    </xf>
    <xf numFmtId="0" fontId="16" fillId="0" borderId="50" xfId="0" applyFont="1" applyBorder="1" applyAlignment="1">
      <alignment vertical="center" wrapText="1"/>
    </xf>
    <xf numFmtId="0" fontId="15" fillId="0" borderId="86" xfId="0" applyFont="1" applyBorder="1" applyAlignment="1">
      <alignment vertical="center"/>
    </xf>
    <xf numFmtId="41" fontId="15" fillId="0" borderId="86" xfId="1" applyNumberFormat="1" applyFont="1" applyBorder="1" applyAlignment="1">
      <alignment vertical="center"/>
    </xf>
    <xf numFmtId="41" fontId="15" fillId="0" borderId="86" xfId="1" applyFont="1" applyBorder="1" applyAlignment="1">
      <alignment vertical="center"/>
    </xf>
    <xf numFmtId="41" fontId="15" fillId="5" borderId="55" xfId="1" applyFont="1" applyFill="1" applyBorder="1" applyAlignment="1">
      <alignment vertical="center" shrinkToFit="1"/>
    </xf>
    <xf numFmtId="41" fontId="15" fillId="0" borderId="86" xfId="1" applyFont="1" applyBorder="1" applyAlignment="1">
      <alignment vertical="center" shrinkToFit="1"/>
    </xf>
    <xf numFmtId="41" fontId="15" fillId="0" borderId="31" xfId="1" applyNumberFormat="1" applyFont="1" applyBorder="1" applyAlignment="1">
      <alignment vertical="center" shrinkToFit="1"/>
    </xf>
    <xf numFmtId="0" fontId="15" fillId="0" borderId="1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0" borderId="48" xfId="0" applyFont="1" applyBorder="1" applyAlignment="1">
      <alignment horizontal="left" vertical="center"/>
    </xf>
    <xf numFmtId="0" fontId="15" fillId="2" borderId="31" xfId="0" applyFont="1" applyFill="1" applyBorder="1" applyAlignment="1">
      <alignment horizontal="center" vertical="center" wrapText="1"/>
    </xf>
    <xf numFmtId="41" fontId="15" fillId="0" borderId="78" xfId="0" applyNumberFormat="1" applyFont="1" applyBorder="1" applyAlignment="1">
      <alignment horizontal="right" vertical="center" shrinkToFit="1"/>
    </xf>
    <xf numFmtId="0" fontId="15" fillId="5" borderId="47" xfId="0" applyFont="1" applyFill="1" applyBorder="1" applyAlignment="1">
      <alignment vertical="center" shrinkToFit="1"/>
    </xf>
    <xf numFmtId="0" fontId="15" fillId="0" borderId="62" xfId="0" applyFont="1" applyBorder="1" applyAlignment="1">
      <alignment vertical="center" shrinkToFit="1"/>
    </xf>
    <xf numFmtId="10" fontId="15" fillId="0" borderId="0" xfId="0" applyNumberFormat="1" applyFont="1" applyAlignment="1">
      <alignment vertical="center"/>
    </xf>
    <xf numFmtId="178" fontId="15" fillId="0" borderId="0" xfId="0" applyNumberFormat="1" applyFont="1" applyAlignment="1">
      <alignment vertical="center"/>
    </xf>
    <xf numFmtId="0" fontId="15" fillId="0" borderId="1" xfId="0" applyFont="1" applyBorder="1" applyAlignment="1">
      <alignment vertical="center"/>
    </xf>
    <xf numFmtId="41" fontId="16" fillId="0" borderId="90" xfId="0" applyNumberFormat="1" applyFont="1" applyBorder="1" applyAlignment="1">
      <alignment vertical="center" shrinkToFit="1"/>
    </xf>
    <xf numFmtId="41" fontId="19" fillId="4" borderId="90" xfId="0" applyNumberFormat="1" applyFont="1" applyFill="1" applyBorder="1" applyAlignment="1">
      <alignment vertical="center" shrinkToFit="1"/>
    </xf>
    <xf numFmtId="41" fontId="19" fillId="0" borderId="90" xfId="0" applyNumberFormat="1" applyFont="1" applyBorder="1" applyAlignment="1">
      <alignment vertical="center" shrinkToFit="1"/>
    </xf>
    <xf numFmtId="41" fontId="16" fillId="4" borderId="90" xfId="0" applyNumberFormat="1" applyFont="1" applyFill="1" applyBorder="1" applyAlignment="1">
      <alignment vertical="center" shrinkToFit="1"/>
    </xf>
    <xf numFmtId="41" fontId="17" fillId="5" borderId="49" xfId="0" applyNumberFormat="1" applyFont="1" applyFill="1" applyBorder="1" applyAlignment="1">
      <alignment vertical="center" wrapText="1"/>
    </xf>
    <xf numFmtId="41" fontId="15" fillId="5" borderId="5" xfId="1" applyFont="1" applyFill="1" applyBorder="1" applyAlignment="1">
      <alignment horizontal="center" vertical="center" shrinkToFit="1"/>
    </xf>
    <xf numFmtId="0" fontId="18" fillId="5" borderId="47" xfId="0" applyFont="1" applyFill="1" applyBorder="1" applyAlignment="1">
      <alignment vertical="center" shrinkToFit="1"/>
    </xf>
    <xf numFmtId="0" fontId="15" fillId="5" borderId="62" xfId="0" applyFont="1" applyFill="1" applyBorder="1" applyAlignment="1">
      <alignment vertical="center" shrinkToFit="1"/>
    </xf>
    <xf numFmtId="0" fontId="15" fillId="5" borderId="48" xfId="0" applyFont="1" applyFill="1" applyBorder="1" applyAlignment="1">
      <alignment horizontal="right" vertical="center" shrinkToFit="1"/>
    </xf>
    <xf numFmtId="0" fontId="18" fillId="5" borderId="62" xfId="0" applyFont="1" applyFill="1" applyBorder="1" applyAlignment="1">
      <alignment vertical="center" shrinkToFit="1"/>
    </xf>
    <xf numFmtId="41" fontId="15" fillId="4" borderId="47" xfId="0" applyNumberFormat="1" applyFont="1" applyFill="1" applyBorder="1" applyAlignment="1">
      <alignment vertical="center"/>
    </xf>
    <xf numFmtId="41" fontId="15" fillId="4" borderId="48" xfId="0" applyNumberFormat="1" applyFont="1" applyFill="1" applyBorder="1" applyAlignment="1">
      <alignment horizontal="right" vertical="center"/>
    </xf>
    <xf numFmtId="41" fontId="15" fillId="0" borderId="2" xfId="1" applyFont="1" applyFill="1" applyBorder="1" applyAlignment="1">
      <alignment vertical="center" shrinkToFit="1"/>
    </xf>
    <xf numFmtId="41" fontId="15" fillId="0" borderId="1" xfId="1" applyFont="1" applyFill="1" applyBorder="1" applyAlignment="1">
      <alignment vertical="center" shrinkToFit="1"/>
    </xf>
    <xf numFmtId="41" fontId="15" fillId="0" borderId="1" xfId="1" applyNumberFormat="1" applyFont="1" applyFill="1" applyBorder="1" applyAlignment="1">
      <alignment vertical="center" shrinkToFit="1"/>
    </xf>
    <xf numFmtId="0" fontId="15" fillId="0" borderId="47" xfId="0" applyFont="1" applyFill="1" applyBorder="1" applyAlignment="1">
      <alignment vertical="center" wrapText="1"/>
    </xf>
    <xf numFmtId="41" fontId="15" fillId="0" borderId="48" xfId="0" applyNumberFormat="1" applyFont="1" applyFill="1" applyBorder="1" applyAlignment="1">
      <alignment horizontal="right" vertical="center" shrinkToFit="1"/>
    </xf>
    <xf numFmtId="0" fontId="15" fillId="0" borderId="48" xfId="0" applyFont="1" applyFill="1" applyBorder="1" applyAlignment="1">
      <alignment horizontal="center" vertical="center" wrapText="1"/>
    </xf>
    <xf numFmtId="41" fontId="17" fillId="0" borderId="49" xfId="0" applyNumberFormat="1" applyFont="1" applyFill="1" applyBorder="1" applyAlignment="1">
      <alignment vertical="center" wrapText="1"/>
    </xf>
    <xf numFmtId="41" fontId="15" fillId="0" borderId="31" xfId="1" applyFont="1" applyFill="1" applyBorder="1" applyAlignment="1">
      <alignment vertical="center" shrinkToFit="1"/>
    </xf>
    <xf numFmtId="0" fontId="15" fillId="0" borderId="47" xfId="0" applyFont="1" applyFill="1" applyBorder="1" applyAlignment="1">
      <alignment vertical="center" shrinkToFit="1"/>
    </xf>
    <xf numFmtId="0" fontId="15" fillId="0" borderId="48" xfId="0" applyNumberFormat="1" applyFont="1" applyFill="1" applyBorder="1" applyAlignment="1">
      <alignment horizontal="right" vertical="center" shrinkToFit="1"/>
    </xf>
    <xf numFmtId="41" fontId="15" fillId="0" borderId="49" xfId="0" applyNumberFormat="1" applyFont="1" applyFill="1" applyBorder="1" applyAlignment="1">
      <alignment vertical="center" wrapText="1"/>
    </xf>
    <xf numFmtId="41" fontId="15" fillId="0" borderId="35" xfId="1" applyFont="1" applyFill="1" applyBorder="1" applyAlignment="1">
      <alignment vertical="center" shrinkToFit="1"/>
    </xf>
    <xf numFmtId="0" fontId="15" fillId="0" borderId="47" xfId="0" applyFont="1" applyFill="1" applyBorder="1" applyAlignment="1">
      <alignment horizontal="left" vertical="center" shrinkToFit="1"/>
    </xf>
    <xf numFmtId="41" fontId="15" fillId="0" borderId="26" xfId="1" applyFont="1" applyFill="1" applyBorder="1" applyAlignment="1">
      <alignment vertical="center" shrinkToFit="1"/>
    </xf>
    <xf numFmtId="0" fontId="15" fillId="0" borderId="3" xfId="0" applyFont="1" applyFill="1" applyBorder="1" applyAlignment="1">
      <alignment vertical="center"/>
    </xf>
    <xf numFmtId="41" fontId="15" fillId="0" borderId="3" xfId="1" applyNumberFormat="1" applyFont="1" applyFill="1" applyBorder="1" applyAlignment="1">
      <alignment vertical="center"/>
    </xf>
    <xf numFmtId="41" fontId="15" fillId="0" borderId="3" xfId="1" applyFont="1" applyFill="1" applyBorder="1" applyAlignment="1">
      <alignment vertical="center"/>
    </xf>
    <xf numFmtId="41" fontId="18" fillId="0" borderId="48" xfId="0" applyNumberFormat="1" applyFont="1" applyFill="1" applyBorder="1" applyAlignment="1">
      <alignment horizontal="right" vertical="center" shrinkToFit="1"/>
    </xf>
    <xf numFmtId="0" fontId="15" fillId="0" borderId="0" xfId="0" applyFont="1" applyFill="1" applyAlignment="1">
      <alignment vertical="center"/>
    </xf>
    <xf numFmtId="0" fontId="15" fillId="0" borderId="91" xfId="0" applyFont="1" applyBorder="1" applyAlignment="1">
      <alignment vertical="center" shrinkToFit="1"/>
    </xf>
    <xf numFmtId="0" fontId="25" fillId="0" borderId="18" xfId="3" applyFont="1" applyBorder="1" applyAlignment="1">
      <alignment horizontal="left" vertical="center" shrinkToFit="1"/>
    </xf>
    <xf numFmtId="0" fontId="13" fillId="0" borderId="19" xfId="3" applyFont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15" fillId="2" borderId="56" xfId="0" applyFont="1" applyFill="1" applyBorder="1" applyAlignment="1">
      <alignment horizontal="center" vertical="center" wrapText="1"/>
    </xf>
    <xf numFmtId="41" fontId="15" fillId="5" borderId="91" xfId="1" applyNumberFormat="1" applyFont="1" applyFill="1" applyBorder="1" applyAlignment="1">
      <alignment vertical="center" shrinkToFit="1"/>
    </xf>
    <xf numFmtId="41" fontId="15" fillId="4" borderId="91" xfId="1" applyFont="1" applyFill="1" applyBorder="1" applyAlignment="1">
      <alignment vertical="center" shrinkToFit="1"/>
    </xf>
    <xf numFmtId="41" fontId="15" fillId="0" borderId="91" xfId="1" applyFont="1" applyFill="1" applyBorder="1" applyAlignment="1">
      <alignment vertical="center" shrinkToFit="1"/>
    </xf>
    <xf numFmtId="41" fontId="15" fillId="0" borderId="80" xfId="1" applyFont="1" applyFill="1" applyBorder="1" applyAlignment="1">
      <alignment vertical="center" shrinkToFit="1"/>
    </xf>
    <xf numFmtId="41" fontId="15" fillId="3" borderId="80" xfId="1" applyNumberFormat="1" applyFont="1" applyFill="1" applyBorder="1" applyAlignment="1">
      <alignment vertical="center" shrinkToFit="1"/>
    </xf>
    <xf numFmtId="41" fontId="15" fillId="0" borderId="91" xfId="1" applyFont="1" applyBorder="1" applyAlignment="1">
      <alignment vertical="center" shrinkToFit="1"/>
    </xf>
    <xf numFmtId="41" fontId="15" fillId="0" borderId="91" xfId="1" applyFont="1" applyFill="1" applyBorder="1" applyAlignment="1">
      <alignment horizontal="center" vertical="center" shrinkToFit="1"/>
    </xf>
    <xf numFmtId="41" fontId="15" fillId="0" borderId="31" xfId="1" applyFont="1" applyBorder="1" applyAlignment="1">
      <alignment horizontal="center" vertical="center" shrinkToFit="1"/>
    </xf>
    <xf numFmtId="41" fontId="15" fillId="5" borderId="91" xfId="1" applyFont="1" applyFill="1" applyBorder="1" applyAlignment="1">
      <alignment vertical="center" shrinkToFit="1"/>
    </xf>
    <xf numFmtId="41" fontId="15" fillId="5" borderId="31" xfId="1" applyFont="1" applyFill="1" applyBorder="1" applyAlignment="1">
      <alignment horizontal="center" vertical="center" shrinkToFit="1"/>
    </xf>
    <xf numFmtId="41" fontId="15" fillId="5" borderId="35" xfId="1" applyFont="1" applyFill="1" applyBorder="1" applyAlignment="1">
      <alignment horizontal="center" vertical="center" shrinkToFit="1"/>
    </xf>
    <xf numFmtId="41" fontId="17" fillId="5" borderId="91" xfId="1" applyFont="1" applyFill="1" applyBorder="1" applyAlignment="1">
      <alignment vertical="center" shrinkToFit="1"/>
    </xf>
    <xf numFmtId="41" fontId="15" fillId="4" borderId="91" xfId="1" applyNumberFormat="1" applyFont="1" applyFill="1" applyBorder="1" applyAlignment="1">
      <alignment vertical="center" shrinkToFit="1"/>
    </xf>
    <xf numFmtId="41" fontId="17" fillId="5" borderId="91" xfId="1" applyNumberFormat="1" applyFont="1" applyFill="1" applyBorder="1" applyAlignment="1">
      <alignment vertical="center" shrinkToFit="1"/>
    </xf>
    <xf numFmtId="41" fontId="15" fillId="3" borderId="91" xfId="1" applyNumberFormat="1" applyFont="1" applyFill="1" applyBorder="1" applyAlignment="1">
      <alignment vertical="center" shrinkToFit="1"/>
    </xf>
    <xf numFmtId="0" fontId="15" fillId="0" borderId="80" xfId="0" applyFont="1" applyBorder="1" applyAlignment="1">
      <alignment vertical="center" shrinkToFit="1"/>
    </xf>
    <xf numFmtId="41" fontId="15" fillId="3" borderId="91" xfId="1" applyFont="1" applyFill="1" applyBorder="1" applyAlignment="1">
      <alignment vertical="center" shrinkToFit="1"/>
    </xf>
    <xf numFmtId="41" fontId="17" fillId="0" borderId="91" xfId="1" applyFont="1" applyBorder="1" applyAlignment="1">
      <alignment vertical="center" shrinkToFit="1"/>
    </xf>
    <xf numFmtId="41" fontId="17" fillId="3" borderId="91" xfId="1" applyNumberFormat="1" applyFont="1" applyFill="1" applyBorder="1" applyAlignment="1">
      <alignment vertical="center" shrinkToFit="1"/>
    </xf>
    <xf numFmtId="41" fontId="15" fillId="0" borderId="91" xfId="1" applyFont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18" xfId="3" applyFont="1" applyBorder="1" applyAlignment="1">
      <alignment horizontal="left" vertical="center"/>
    </xf>
    <xf numFmtId="0" fontId="25" fillId="0" borderId="43" xfId="3" applyFont="1" applyBorder="1" applyAlignment="1">
      <alignment horizontal="left" vertical="center"/>
    </xf>
    <xf numFmtId="41" fontId="27" fillId="0" borderId="6" xfId="4" applyFont="1" applyBorder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1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20" fillId="0" borderId="0" xfId="3" applyFont="1" applyAlignment="1">
      <alignment horizontal="center" vertical="center" wrapText="1"/>
    </xf>
    <xf numFmtId="0" fontId="13" fillId="0" borderId="0" xfId="3" applyFont="1" applyAlignment="1">
      <alignment horizontal="left" vertical="center"/>
    </xf>
    <xf numFmtId="0" fontId="13" fillId="0" borderId="19" xfId="3" applyFont="1" applyBorder="1" applyAlignment="1">
      <alignment horizontal="center" vertical="center" wrapText="1"/>
    </xf>
    <xf numFmtId="0" fontId="13" fillId="0" borderId="28" xfId="3" applyFont="1" applyBorder="1" applyAlignment="1">
      <alignment horizontal="center" vertical="center" wrapText="1"/>
    </xf>
    <xf numFmtId="0" fontId="13" fillId="0" borderId="29" xfId="3" applyFont="1" applyBorder="1" applyAlignment="1">
      <alignment horizontal="center" vertical="center" wrapText="1"/>
    </xf>
    <xf numFmtId="0" fontId="13" fillId="0" borderId="15" xfId="3" applyFont="1" applyBorder="1" applyAlignment="1">
      <alignment horizontal="center" vertical="center" wrapText="1"/>
    </xf>
    <xf numFmtId="0" fontId="28" fillId="0" borderId="17" xfId="0" applyFont="1" applyBorder="1"/>
    <xf numFmtId="0" fontId="25" fillId="0" borderId="24" xfId="3" applyFont="1" applyBorder="1" applyAlignment="1">
      <alignment horizontal="center" vertical="center"/>
    </xf>
    <xf numFmtId="0" fontId="25" fillId="0" borderId="25" xfId="3" applyFont="1" applyBorder="1" applyAlignment="1">
      <alignment horizontal="center" vertical="center"/>
    </xf>
    <xf numFmtId="0" fontId="13" fillId="0" borderId="13" xfId="3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 wrapText="1"/>
    </xf>
    <xf numFmtId="0" fontId="13" fillId="0" borderId="14" xfId="3" applyFont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25" fillId="0" borderId="11" xfId="3" applyFont="1" applyBorder="1" applyAlignment="1">
      <alignment horizontal="center" vertical="center"/>
    </xf>
    <xf numFmtId="0" fontId="25" fillId="0" borderId="12" xfId="3" applyFont="1" applyBorder="1" applyAlignment="1">
      <alignment horizontal="center" vertical="center"/>
    </xf>
    <xf numFmtId="0" fontId="13" fillId="0" borderId="0" xfId="3" applyFont="1" applyAlignment="1">
      <alignment horizontal="left" vertical="center" wrapText="1"/>
    </xf>
    <xf numFmtId="0" fontId="13" fillId="0" borderId="0" xfId="3" applyFont="1" applyAlignment="1">
      <alignment horizontal="left" vertical="distributed" wrapText="1"/>
    </xf>
    <xf numFmtId="0" fontId="25" fillId="0" borderId="0" xfId="3" applyFont="1" applyAlignment="1">
      <alignment horizontal="left" vertical="center"/>
    </xf>
    <xf numFmtId="0" fontId="16" fillId="0" borderId="64" xfId="0" applyFont="1" applyBorder="1" applyAlignment="1">
      <alignment horizontal="left" vertical="center" wrapText="1"/>
    </xf>
    <xf numFmtId="0" fontId="16" fillId="0" borderId="66" xfId="0" applyFont="1" applyBorder="1" applyAlignment="1">
      <alignment horizontal="left" vertical="center" wrapText="1"/>
    </xf>
    <xf numFmtId="0" fontId="16" fillId="4" borderId="52" xfId="0" applyFont="1" applyFill="1" applyBorder="1" applyAlignment="1">
      <alignment horizontal="left" vertical="center" wrapText="1"/>
    </xf>
    <xf numFmtId="0" fontId="16" fillId="4" borderId="53" xfId="0" applyFont="1" applyFill="1" applyBorder="1" applyAlignment="1">
      <alignment horizontal="left" vertical="center" wrapText="1"/>
    </xf>
    <xf numFmtId="0" fontId="16" fillId="0" borderId="52" xfId="0" applyFont="1" applyBorder="1" applyAlignment="1">
      <alignment horizontal="left" vertical="center" wrapText="1"/>
    </xf>
    <xf numFmtId="0" fontId="16" fillId="0" borderId="54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left" vertical="center" wrapText="1"/>
    </xf>
    <xf numFmtId="0" fontId="16" fillId="0" borderId="72" xfId="0" applyFont="1" applyBorder="1" applyAlignment="1">
      <alignment horizontal="left" vertical="center" wrapText="1"/>
    </xf>
    <xf numFmtId="0" fontId="16" fillId="0" borderId="73" xfId="0" applyFont="1" applyBorder="1" applyAlignment="1">
      <alignment horizontal="left" vertical="center" wrapText="1"/>
    </xf>
    <xf numFmtId="0" fontId="16" fillId="0" borderId="74" xfId="0" applyFont="1" applyBorder="1" applyAlignment="1">
      <alignment horizontal="left" vertical="center" wrapText="1"/>
    </xf>
    <xf numFmtId="0" fontId="16" fillId="4" borderId="71" xfId="0" applyFont="1" applyFill="1" applyBorder="1" applyAlignment="1">
      <alignment horizontal="left" vertical="center" wrapText="1"/>
    </xf>
    <xf numFmtId="0" fontId="16" fillId="0" borderId="65" xfId="0" applyFont="1" applyBorder="1" applyAlignment="1">
      <alignment horizontal="left" vertical="center" wrapText="1"/>
    </xf>
    <xf numFmtId="0" fontId="16" fillId="4" borderId="65" xfId="0" applyFont="1" applyFill="1" applyBorder="1" applyAlignment="1">
      <alignment horizontal="left" vertical="center" wrapText="1"/>
    </xf>
    <xf numFmtId="0" fontId="16" fillId="4" borderId="66" xfId="0" applyFont="1" applyFill="1" applyBorder="1" applyAlignment="1">
      <alignment horizontal="left" vertical="center" wrapText="1"/>
    </xf>
    <xf numFmtId="0" fontId="14" fillId="0" borderId="87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6" fillId="2" borderId="50" xfId="0" applyFont="1" applyFill="1" applyBorder="1" applyAlignment="1">
      <alignment horizontal="center" vertical="center" shrinkToFit="1"/>
    </xf>
    <xf numFmtId="0" fontId="16" fillId="2" borderId="50" xfId="0" applyFont="1" applyFill="1" applyBorder="1" applyAlignment="1">
      <alignment horizontal="center" vertical="center" wrapText="1"/>
    </xf>
    <xf numFmtId="0" fontId="16" fillId="0" borderId="50" xfId="0" applyFont="1" applyBorder="1" applyAlignment="1">
      <alignment horizontal="left" vertical="center" wrapText="1"/>
    </xf>
    <xf numFmtId="0" fontId="16" fillId="4" borderId="50" xfId="0" applyFont="1" applyFill="1" applyBorder="1" applyAlignment="1">
      <alignment vertical="center" wrapText="1"/>
    </xf>
    <xf numFmtId="0" fontId="15" fillId="4" borderId="52" xfId="0" applyFont="1" applyFill="1" applyBorder="1" applyAlignment="1">
      <alignment horizontal="left" vertical="center"/>
    </xf>
    <xf numFmtId="0" fontId="15" fillId="4" borderId="53" xfId="0" applyFont="1" applyFill="1" applyBorder="1" applyAlignment="1">
      <alignment horizontal="left" vertical="center"/>
    </xf>
    <xf numFmtId="0" fontId="16" fillId="0" borderId="64" xfId="0" applyFont="1" applyFill="1" applyBorder="1" applyAlignment="1">
      <alignment horizontal="left" vertical="center" wrapText="1"/>
    </xf>
    <xf numFmtId="0" fontId="16" fillId="0" borderId="65" xfId="0" applyFont="1" applyFill="1" applyBorder="1" applyAlignment="1">
      <alignment horizontal="left" vertical="center" wrapText="1"/>
    </xf>
    <xf numFmtId="0" fontId="16" fillId="0" borderId="66" xfId="0" applyFont="1" applyFill="1" applyBorder="1" applyAlignment="1">
      <alignment horizontal="left" vertical="center" wrapText="1"/>
    </xf>
    <xf numFmtId="0" fontId="16" fillId="0" borderId="64" xfId="0" applyFont="1" applyFill="1" applyBorder="1" applyAlignment="1">
      <alignment horizontal="center" vertical="center" wrapText="1"/>
    </xf>
    <xf numFmtId="0" fontId="16" fillId="0" borderId="66" xfId="0" applyFont="1" applyFill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64" xfId="0" applyFont="1" applyBorder="1" applyAlignment="1">
      <alignment vertical="center" wrapText="1"/>
    </xf>
    <xf numFmtId="0" fontId="16" fillId="0" borderId="65" xfId="0" applyFont="1" applyBorder="1" applyAlignment="1">
      <alignment vertical="center" wrapText="1"/>
    </xf>
    <xf numFmtId="0" fontId="16" fillId="0" borderId="66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2" borderId="51" xfId="0" applyFont="1" applyFill="1" applyBorder="1" applyAlignment="1">
      <alignment horizontal="center" vertical="center" wrapText="1"/>
    </xf>
    <xf numFmtId="0" fontId="16" fillId="2" borderId="59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0" borderId="50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vertical="center"/>
    </xf>
    <xf numFmtId="0" fontId="15" fillId="0" borderId="62" xfId="0" applyFont="1" applyBorder="1" applyAlignment="1">
      <alignment horizontal="left" vertical="center"/>
    </xf>
    <xf numFmtId="0" fontId="15" fillId="0" borderId="48" xfId="0" applyFont="1" applyBorder="1" applyAlignment="1">
      <alignment horizontal="left" vertical="center"/>
    </xf>
    <xf numFmtId="0" fontId="15" fillId="0" borderId="49" xfId="0" applyFont="1" applyBorder="1" applyAlignment="1">
      <alignment horizontal="left" vertical="center"/>
    </xf>
    <xf numFmtId="0" fontId="15" fillId="3" borderId="62" xfId="0" applyFont="1" applyFill="1" applyBorder="1" applyAlignment="1">
      <alignment horizontal="left" vertical="center" wrapText="1"/>
    </xf>
    <xf numFmtId="0" fontId="15" fillId="3" borderId="49" xfId="0" applyFont="1" applyFill="1" applyBorder="1" applyAlignment="1">
      <alignment horizontal="left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41" fontId="15" fillId="2" borderId="1" xfId="0" applyNumberFormat="1" applyFont="1" applyFill="1" applyBorder="1" applyAlignment="1">
      <alignment horizontal="center" vertical="center" wrapText="1"/>
    </xf>
    <xf numFmtId="41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vertical="center"/>
    </xf>
    <xf numFmtId="0" fontId="15" fillId="2" borderId="31" xfId="0" applyFont="1" applyFill="1" applyBorder="1" applyAlignment="1">
      <alignment horizontal="center" vertical="center"/>
    </xf>
    <xf numFmtId="0" fontId="15" fillId="2" borderId="32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5" fillId="2" borderId="44" xfId="0" applyFont="1" applyFill="1" applyBorder="1" applyAlignment="1">
      <alignment horizontal="center" vertical="center"/>
    </xf>
    <xf numFmtId="0" fontId="15" fillId="2" borderId="45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4" borderId="1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vertical="center"/>
    </xf>
    <xf numFmtId="0" fontId="15" fillId="4" borderId="4" xfId="0" applyFont="1" applyFill="1" applyBorder="1" applyAlignment="1">
      <alignment vertical="center"/>
    </xf>
  </cellXfs>
  <cellStyles count="11">
    <cellStyle name="백분율" xfId="10" builtinId="5"/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3" xfId="5"/>
    <cellStyle name="표준 4" xfId="6"/>
    <cellStyle name="표준 5" xfId="9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1218" name="그림 1" descr="사진 2204.bmp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B8" sqref="B8"/>
    </sheetView>
  </sheetViews>
  <sheetFormatPr defaultColWidth="8.77734375" defaultRowHeight="24.95" customHeight="1"/>
  <cols>
    <col min="1" max="11" width="8.77734375" style="20" customWidth="1"/>
    <col min="12" max="12" width="8.77734375" style="21" customWidth="1"/>
    <col min="13" max="16384" width="8.77734375" style="20"/>
  </cols>
  <sheetData>
    <row r="1" spans="1:12" ht="24.95" customHeight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ht="24.9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9"/>
    </row>
    <row r="3" spans="1:12" ht="24.95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1:12" ht="24.95" customHeight="1">
      <c r="A4" s="18"/>
      <c r="B4" s="382" t="s">
        <v>226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</row>
    <row r="5" spans="1:12" ht="24.95" customHeight="1">
      <c r="A5" s="18"/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2"/>
    </row>
    <row r="6" spans="1:12" ht="24.95" customHeight="1">
      <c r="A6" s="18"/>
      <c r="B6" s="382"/>
      <c r="C6" s="382"/>
      <c r="D6" s="382"/>
      <c r="E6" s="382"/>
      <c r="F6" s="382"/>
      <c r="G6" s="382"/>
      <c r="H6" s="382"/>
      <c r="I6" s="382"/>
      <c r="J6" s="382"/>
      <c r="K6" s="382"/>
      <c r="L6" s="382"/>
    </row>
    <row r="7" spans="1:12" ht="24.95" customHeight="1">
      <c r="A7" s="18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2"/>
    </row>
    <row r="8" spans="1:12" ht="24.95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9"/>
    </row>
    <row r="9" spans="1:12" ht="24.95" customHeight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9"/>
    </row>
    <row r="10" spans="1:12" ht="24.95" customHeigh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9"/>
    </row>
    <row r="11" spans="1:12" ht="24.95" customHeight="1">
      <c r="A11" s="18"/>
      <c r="B11" s="18"/>
      <c r="C11" s="18"/>
      <c r="D11" s="18"/>
      <c r="E11" s="18"/>
      <c r="F11" s="18"/>
      <c r="G11" s="25" t="s">
        <v>179</v>
      </c>
      <c r="H11" s="18"/>
      <c r="I11" s="18"/>
      <c r="J11" s="18"/>
      <c r="K11" s="18"/>
      <c r="L11" s="19"/>
    </row>
    <row r="12" spans="1:12" ht="24.95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9"/>
    </row>
    <row r="13" spans="1:12" ht="24.95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9"/>
    </row>
    <row r="14" spans="1:12" ht="24.95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9"/>
    </row>
    <row r="15" spans="1:12" ht="24.95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9"/>
    </row>
    <row r="16" spans="1:12" ht="24.95" customHeight="1">
      <c r="A16" s="18"/>
      <c r="B16" s="18"/>
      <c r="C16" s="22"/>
      <c r="D16" s="23"/>
      <c r="E16" s="383"/>
      <c r="F16" s="383"/>
      <c r="G16" s="383"/>
      <c r="H16" s="383"/>
      <c r="I16" s="383"/>
      <c r="J16" s="23"/>
      <c r="K16" s="18"/>
      <c r="L16" s="19"/>
    </row>
    <row r="17" spans="1:12" ht="24.95" customHeight="1">
      <c r="A17" s="18"/>
      <c r="B17" s="18"/>
      <c r="C17" s="18"/>
      <c r="D17" s="24"/>
      <c r="E17" s="384" t="s">
        <v>54</v>
      </c>
      <c r="F17" s="384"/>
      <c r="G17" s="384"/>
      <c r="H17" s="384"/>
      <c r="I17" s="384"/>
      <c r="J17" s="24"/>
      <c r="K17" s="18"/>
      <c r="L17" s="19"/>
    </row>
    <row r="18" spans="1:12" ht="24.95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9"/>
    </row>
    <row r="19" spans="1:12" ht="24.95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9"/>
    </row>
    <row r="20" spans="1:12" s="26" customFormat="1" ht="24.95" customHeight="1">
      <c r="L20" s="27"/>
    </row>
    <row r="21" spans="1:12" s="26" customFormat="1" ht="24.95" customHeight="1">
      <c r="L21" s="27"/>
    </row>
    <row r="22" spans="1:12" s="26" customFormat="1" ht="24.95" customHeight="1">
      <c r="L22" s="27"/>
    </row>
    <row r="23" spans="1:12" s="26" customFormat="1" ht="24.95" customHeight="1">
      <c r="L23" s="27"/>
    </row>
    <row r="24" spans="1:12" s="26" customFormat="1" ht="24.95" customHeight="1">
      <c r="L24" s="27"/>
    </row>
    <row r="25" spans="1:12" s="26" customFormat="1" ht="24.95" customHeight="1">
      <c r="L25" s="27"/>
    </row>
    <row r="26" spans="1:12" s="26" customFormat="1" ht="24.95" customHeight="1">
      <c r="L26" s="27"/>
    </row>
    <row r="27" spans="1:12" s="26" customFormat="1" ht="24.95" customHeight="1">
      <c r="L27" s="27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>
      <selection activeCell="A5" sqref="A5:G5"/>
    </sheetView>
  </sheetViews>
  <sheetFormatPr defaultRowHeight="13.5"/>
  <cols>
    <col min="1" max="1" width="13.44140625" customWidth="1"/>
    <col min="2" max="2" width="13.6640625" style="55" customWidth="1"/>
    <col min="3" max="5" width="14.77734375" customWidth="1"/>
    <col min="6" max="6" width="11.21875" customWidth="1"/>
    <col min="7" max="7" width="40.21875" customWidth="1"/>
  </cols>
  <sheetData>
    <row r="1" spans="1:11" s="90" customFormat="1"/>
    <row r="2" spans="1:11" s="41" customFormat="1" ht="35.25" customHeight="1">
      <c r="A2" s="385" t="s">
        <v>225</v>
      </c>
      <c r="B2" s="385"/>
      <c r="C2" s="385"/>
      <c r="D2" s="385"/>
      <c r="E2" s="385"/>
      <c r="F2" s="385"/>
      <c r="G2" s="385"/>
      <c r="H2" s="40"/>
      <c r="I2" s="40"/>
      <c r="J2" s="40"/>
      <c r="K2" s="40"/>
    </row>
    <row r="3" spans="1:11" s="41" customFormat="1" ht="21.75" customHeight="1">
      <c r="A3" s="386" t="s">
        <v>186</v>
      </c>
      <c r="B3" s="386"/>
      <c r="C3" s="386"/>
      <c r="D3" s="386"/>
      <c r="E3" s="386"/>
      <c r="F3" s="386"/>
      <c r="G3" s="386"/>
      <c r="H3" s="42"/>
      <c r="I3" s="43"/>
      <c r="J3" s="44"/>
    </row>
    <row r="4" spans="1:11" s="41" customFormat="1" ht="36.75" customHeight="1">
      <c r="A4" s="400" t="s">
        <v>273</v>
      </c>
      <c r="B4" s="400"/>
      <c r="C4" s="400"/>
      <c r="D4" s="400"/>
      <c r="E4" s="400"/>
      <c r="F4" s="400"/>
      <c r="G4" s="400"/>
      <c r="H4" s="45"/>
      <c r="I4" s="45"/>
      <c r="J4" s="45"/>
    </row>
    <row r="5" spans="1:11" s="41" customFormat="1" ht="317.25" customHeight="1">
      <c r="A5" s="401" t="s">
        <v>272</v>
      </c>
      <c r="B5" s="401"/>
      <c r="C5" s="401"/>
      <c r="D5" s="401"/>
      <c r="E5" s="401"/>
      <c r="F5" s="401"/>
      <c r="G5" s="401"/>
      <c r="H5" s="45"/>
      <c r="I5" s="45"/>
      <c r="J5" s="45"/>
    </row>
    <row r="6" spans="1:11" s="41" customFormat="1" ht="20.100000000000001" customHeight="1">
      <c r="A6" s="386" t="s">
        <v>267</v>
      </c>
      <c r="B6" s="386"/>
      <c r="C6" s="386"/>
      <c r="D6" s="386"/>
      <c r="E6" s="386"/>
      <c r="F6" s="386"/>
      <c r="G6" s="386"/>
      <c r="H6" s="42"/>
      <c r="I6" s="43"/>
      <c r="J6" s="44"/>
    </row>
    <row r="7" spans="1:11" s="41" customFormat="1" ht="20.100000000000001" customHeight="1" thickBot="1">
      <c r="A7" s="135" t="s">
        <v>79</v>
      </c>
      <c r="B7" s="135"/>
      <c r="C7" s="135"/>
      <c r="D7" s="135"/>
      <c r="E7" s="135"/>
      <c r="F7" s="135"/>
      <c r="G7" s="136" t="s">
        <v>78</v>
      </c>
      <c r="H7" s="42"/>
      <c r="I7" s="43"/>
      <c r="J7" s="44"/>
    </row>
    <row r="8" spans="1:11" s="41" customFormat="1" ht="16.5" customHeight="1">
      <c r="A8" s="398" t="s">
        <v>99</v>
      </c>
      <c r="B8" s="399"/>
      <c r="C8" s="394" t="s">
        <v>111</v>
      </c>
      <c r="D8" s="395"/>
      <c r="E8" s="87" t="s">
        <v>193</v>
      </c>
      <c r="F8" s="396" t="s">
        <v>75</v>
      </c>
      <c r="G8" s="390" t="s">
        <v>74</v>
      </c>
      <c r="H8" s="43"/>
      <c r="I8" s="44"/>
    </row>
    <row r="9" spans="1:11" s="41" customFormat="1" ht="16.5" customHeight="1">
      <c r="A9" s="376" t="s">
        <v>6</v>
      </c>
      <c r="B9" s="377" t="s">
        <v>7</v>
      </c>
      <c r="C9" s="195" t="s">
        <v>209</v>
      </c>
      <c r="D9" s="195" t="s">
        <v>227</v>
      </c>
      <c r="E9" s="354" t="s">
        <v>100</v>
      </c>
      <c r="F9" s="397"/>
      <c r="G9" s="391"/>
      <c r="H9" s="43"/>
      <c r="I9" s="44"/>
    </row>
    <row r="10" spans="1:11" s="41" customFormat="1" ht="15" customHeight="1">
      <c r="A10" s="58" t="s">
        <v>102</v>
      </c>
      <c r="B10" s="56" t="s">
        <v>101</v>
      </c>
      <c r="C10" s="116">
        <f>세입세출총괄!D10</f>
        <v>68692690</v>
      </c>
      <c r="D10" s="116">
        <f>세입세출총괄!E9</f>
        <v>92692690</v>
      </c>
      <c r="E10" s="50">
        <f>D10-C10</f>
        <v>24000000</v>
      </c>
      <c r="F10" s="239">
        <f t="shared" ref="F10:F15" si="0">(D10-C10)/C10</f>
        <v>0.34938215405452894</v>
      </c>
      <c r="G10" s="378" t="s">
        <v>228</v>
      </c>
      <c r="H10" s="43"/>
      <c r="I10" s="44"/>
    </row>
    <row r="11" spans="1:11" s="41" customFormat="1">
      <c r="A11" s="58" t="s">
        <v>1</v>
      </c>
      <c r="B11" s="56" t="s">
        <v>1</v>
      </c>
      <c r="C11" s="48">
        <f>세입세출총괄!D15</f>
        <v>15932000</v>
      </c>
      <c r="D11" s="48">
        <f>세입세출총괄!E15</f>
        <v>15932000</v>
      </c>
      <c r="E11" s="50">
        <f t="shared" ref="E11:E15" si="1">D11-C11</f>
        <v>0</v>
      </c>
      <c r="F11" s="239">
        <f t="shared" si="0"/>
        <v>0</v>
      </c>
      <c r="G11" s="352" t="s">
        <v>82</v>
      </c>
      <c r="H11" s="43"/>
      <c r="I11" s="44"/>
    </row>
    <row r="12" spans="1:11" s="41" customFormat="1" ht="15" customHeight="1">
      <c r="A12" s="353" t="s">
        <v>2</v>
      </c>
      <c r="B12" s="57" t="s">
        <v>2</v>
      </c>
      <c r="C12" s="48">
        <f>세입세출총괄!D18</f>
        <v>1388920</v>
      </c>
      <c r="D12" s="48">
        <f>세입세출총괄!E18</f>
        <v>2963450</v>
      </c>
      <c r="E12" s="50">
        <f t="shared" si="1"/>
        <v>1574530</v>
      </c>
      <c r="F12" s="239">
        <f t="shared" si="0"/>
        <v>1.1336362065489733</v>
      </c>
      <c r="G12" s="64"/>
      <c r="H12" s="43"/>
      <c r="I12" s="44"/>
    </row>
    <row r="13" spans="1:11" s="41" customFormat="1" ht="15" customHeight="1">
      <c r="A13" s="353" t="s">
        <v>135</v>
      </c>
      <c r="B13" s="57" t="s">
        <v>135</v>
      </c>
      <c r="C13" s="134">
        <v>173231</v>
      </c>
      <c r="D13" s="134">
        <v>173231</v>
      </c>
      <c r="E13" s="50">
        <f t="shared" si="1"/>
        <v>0</v>
      </c>
      <c r="F13" s="239">
        <f t="shared" si="0"/>
        <v>0</v>
      </c>
      <c r="G13" s="64"/>
      <c r="H13" s="43"/>
      <c r="I13" s="44"/>
    </row>
    <row r="14" spans="1:11" s="41" customFormat="1" ht="15" customHeight="1">
      <c r="A14" s="353" t="s">
        <v>136</v>
      </c>
      <c r="B14" s="57" t="s">
        <v>136</v>
      </c>
      <c r="C14" s="134">
        <v>6769</v>
      </c>
      <c r="D14" s="134">
        <f>세입세출총괄!E26</f>
        <v>13000</v>
      </c>
      <c r="E14" s="50">
        <f t="shared" si="1"/>
        <v>6231</v>
      </c>
      <c r="F14" s="239">
        <f t="shared" si="0"/>
        <v>0.92052001772787706</v>
      </c>
      <c r="G14" s="379"/>
      <c r="H14" s="43"/>
      <c r="I14" s="44"/>
    </row>
    <row r="15" spans="1:11" s="41" customFormat="1" ht="20.25" customHeight="1" thickBot="1">
      <c r="A15" s="59" t="s">
        <v>63</v>
      </c>
      <c r="B15" s="60"/>
      <c r="C15" s="117">
        <f>SUM(C10:C14)</f>
        <v>86193610</v>
      </c>
      <c r="D15" s="117">
        <f>SUM(D10:D14)</f>
        <v>111774371</v>
      </c>
      <c r="E15" s="62">
        <f t="shared" si="1"/>
        <v>25580761</v>
      </c>
      <c r="F15" s="65">
        <f t="shared" si="0"/>
        <v>0.29678256891665172</v>
      </c>
      <c r="G15" s="63"/>
      <c r="H15" s="43"/>
      <c r="I15" s="44"/>
    </row>
    <row r="16" spans="1:11" s="41" customFormat="1" ht="11.25" customHeight="1">
      <c r="A16" s="138"/>
      <c r="B16" s="138"/>
      <c r="C16" s="138"/>
      <c r="D16" s="138"/>
      <c r="E16" s="138"/>
      <c r="F16" s="138"/>
      <c r="G16" s="138"/>
      <c r="H16" s="43"/>
      <c r="I16" s="43"/>
      <c r="J16" s="44"/>
    </row>
    <row r="17" spans="1:10" s="41" customFormat="1" ht="20.100000000000001" customHeight="1" thickBot="1">
      <c r="A17" s="138" t="s">
        <v>127</v>
      </c>
      <c r="B17" s="138"/>
      <c r="C17" s="138"/>
      <c r="D17" s="138"/>
      <c r="E17" s="138"/>
      <c r="F17" s="138"/>
      <c r="G17" s="136" t="s">
        <v>78</v>
      </c>
      <c r="H17" s="43"/>
      <c r="I17" s="43"/>
      <c r="J17" s="44"/>
    </row>
    <row r="18" spans="1:10" s="41" customFormat="1" ht="15.95" customHeight="1">
      <c r="A18" s="392" t="s">
        <v>99</v>
      </c>
      <c r="B18" s="393"/>
      <c r="C18" s="394" t="s">
        <v>111</v>
      </c>
      <c r="D18" s="395"/>
      <c r="E18" s="87" t="s">
        <v>193</v>
      </c>
      <c r="F18" s="396" t="s">
        <v>75</v>
      </c>
      <c r="G18" s="390" t="s">
        <v>76</v>
      </c>
    </row>
    <row r="19" spans="1:10" s="41" customFormat="1" ht="15.95" customHeight="1">
      <c r="A19" s="376" t="s">
        <v>6</v>
      </c>
      <c r="B19" s="377" t="s">
        <v>7</v>
      </c>
      <c r="C19" s="195" t="s">
        <v>209</v>
      </c>
      <c r="D19" s="195" t="s">
        <v>227</v>
      </c>
      <c r="E19" s="354" t="s">
        <v>100</v>
      </c>
      <c r="F19" s="397"/>
      <c r="G19" s="391"/>
    </row>
    <row r="20" spans="1:10" s="41" customFormat="1" ht="15.95" customHeight="1">
      <c r="A20" s="387" t="s">
        <v>3</v>
      </c>
      <c r="B20" s="56" t="s">
        <v>103</v>
      </c>
      <c r="C20" s="380">
        <v>59275610</v>
      </c>
      <c r="D20" s="380">
        <v>59275610</v>
      </c>
      <c r="E20" s="50">
        <f t="shared" ref="E20:E27" si="2">D20-C20</f>
        <v>0</v>
      </c>
      <c r="F20" s="99">
        <f t="shared" ref="F20:F27" si="3">(D20-C20)/C20</f>
        <v>0</v>
      </c>
      <c r="G20" s="64"/>
    </row>
    <row r="21" spans="1:10" s="41" customFormat="1" ht="15.95" customHeight="1">
      <c r="A21" s="388"/>
      <c r="B21" s="56" t="s">
        <v>67</v>
      </c>
      <c r="C21" s="380">
        <v>300000</v>
      </c>
      <c r="D21" s="380">
        <v>200000</v>
      </c>
      <c r="E21" s="50">
        <f t="shared" si="2"/>
        <v>-100000</v>
      </c>
      <c r="F21" s="99">
        <f t="shared" si="3"/>
        <v>-0.33333333333333331</v>
      </c>
      <c r="G21" s="64"/>
    </row>
    <row r="22" spans="1:10" s="41" customFormat="1" ht="15.95" customHeight="1">
      <c r="A22" s="389"/>
      <c r="B22" s="56" t="s">
        <v>34</v>
      </c>
      <c r="C22" s="380">
        <v>15338000</v>
      </c>
      <c r="D22" s="380">
        <v>16108000</v>
      </c>
      <c r="E22" s="50">
        <f t="shared" si="2"/>
        <v>770000</v>
      </c>
      <c r="F22" s="99">
        <f t="shared" si="3"/>
        <v>5.0202112400573741E-2</v>
      </c>
      <c r="G22" s="64" t="s">
        <v>275</v>
      </c>
    </row>
    <row r="23" spans="1:10" s="41" customFormat="1" ht="15.95" customHeight="1">
      <c r="A23" s="58" t="s">
        <v>4</v>
      </c>
      <c r="B23" s="56" t="s">
        <v>20</v>
      </c>
      <c r="C23" s="380">
        <v>1600000</v>
      </c>
      <c r="D23" s="380">
        <v>26324530</v>
      </c>
      <c r="E23" s="50">
        <f t="shared" si="2"/>
        <v>24724530</v>
      </c>
      <c r="F23" s="99">
        <f t="shared" si="3"/>
        <v>15.452831249999999</v>
      </c>
      <c r="G23" s="64" t="s">
        <v>254</v>
      </c>
    </row>
    <row r="24" spans="1:10" s="41" customFormat="1" ht="15.95" customHeight="1">
      <c r="A24" s="353" t="s">
        <v>85</v>
      </c>
      <c r="B24" s="57" t="s">
        <v>85</v>
      </c>
      <c r="C24" s="380">
        <v>9680000</v>
      </c>
      <c r="D24" s="380">
        <v>9680000</v>
      </c>
      <c r="E24" s="50">
        <f t="shared" si="2"/>
        <v>0</v>
      </c>
      <c r="F24" s="99">
        <f t="shared" si="3"/>
        <v>0</v>
      </c>
      <c r="G24" s="352" t="s">
        <v>271</v>
      </c>
    </row>
    <row r="25" spans="1:10" s="41" customFormat="1" ht="15.95" customHeight="1">
      <c r="A25" s="353" t="s">
        <v>177</v>
      </c>
      <c r="B25" s="57" t="s">
        <v>178</v>
      </c>
      <c r="C25" s="380">
        <v>0</v>
      </c>
      <c r="D25" s="380">
        <v>0</v>
      </c>
      <c r="E25" s="158">
        <v>0</v>
      </c>
      <c r="F25" s="99">
        <f>0</f>
        <v>0</v>
      </c>
      <c r="G25" s="64"/>
    </row>
    <row r="26" spans="1:10" s="41" customFormat="1" ht="15.95" customHeight="1">
      <c r="A26" s="353" t="s">
        <v>104</v>
      </c>
      <c r="B26" s="57" t="s">
        <v>104</v>
      </c>
      <c r="C26" s="380">
        <v>0</v>
      </c>
      <c r="D26" s="380">
        <v>186231</v>
      </c>
      <c r="E26" s="158">
        <f t="shared" si="2"/>
        <v>186231</v>
      </c>
      <c r="F26" s="99">
        <v>0</v>
      </c>
      <c r="G26" s="64"/>
    </row>
    <row r="27" spans="1:10" s="41" customFormat="1" ht="15.95" customHeight="1" thickBot="1">
      <c r="A27" s="59" t="s">
        <v>80</v>
      </c>
      <c r="B27" s="60"/>
      <c r="C27" s="61">
        <f>SUM(C20:C26)</f>
        <v>86193610</v>
      </c>
      <c r="D27" s="61">
        <f>SUM(D20:D26)</f>
        <v>111774371</v>
      </c>
      <c r="E27" s="62">
        <f t="shared" si="2"/>
        <v>25580761</v>
      </c>
      <c r="F27" s="65">
        <f t="shared" si="3"/>
        <v>0.29678256891665172</v>
      </c>
      <c r="G27" s="63"/>
    </row>
    <row r="28" spans="1:10" s="41" customFormat="1" ht="10.5" customHeight="1">
      <c r="A28" s="137" ph="1"/>
      <c r="B28" s="137" ph="1"/>
      <c r="C28" s="137"/>
      <c r="D28" s="137"/>
      <c r="E28" s="137"/>
      <c r="F28" s="137"/>
      <c r="G28" s="137"/>
    </row>
    <row r="29" spans="1:10" s="41" customFormat="1" ht="18" customHeight="1">
      <c r="A29" s="402" t="s">
        <v>268</v>
      </c>
      <c r="B29" s="402"/>
      <c r="C29" s="402"/>
      <c r="D29" s="402"/>
      <c r="E29" s="402"/>
      <c r="F29" s="402"/>
      <c r="G29" s="402"/>
    </row>
    <row r="30" spans="1:10" s="41" customFormat="1" ht="18" customHeight="1">
      <c r="A30" s="402" t="s">
        <v>81</v>
      </c>
      <c r="B30" s="402"/>
      <c r="C30" s="402"/>
      <c r="D30" s="402"/>
      <c r="E30" s="402"/>
      <c r="F30" s="402"/>
      <c r="G30" s="402"/>
    </row>
    <row r="31" spans="1:10" s="41" customFormat="1" ht="18" customHeight="1">
      <c r="A31" s="402" t="s">
        <v>210</v>
      </c>
      <c r="B31" s="402"/>
      <c r="C31" s="402"/>
      <c r="D31" s="402"/>
      <c r="E31" s="402"/>
      <c r="F31" s="402"/>
      <c r="G31" s="402"/>
    </row>
    <row r="32" spans="1:10" s="41" customFormat="1" ht="18" customHeight="1">
      <c r="A32" s="402" t="s">
        <v>105</v>
      </c>
      <c r="B32" s="402"/>
      <c r="C32" s="402"/>
      <c r="D32" s="402"/>
      <c r="E32" s="402"/>
      <c r="F32" s="402"/>
      <c r="G32" s="402"/>
    </row>
    <row r="33" spans="1:7" s="41" customFormat="1" ht="9.75" customHeight="1">
      <c r="A33" s="138"/>
      <c r="B33" s="138"/>
      <c r="C33" s="138"/>
      <c r="D33" s="138"/>
      <c r="E33" s="138"/>
      <c r="F33" s="138"/>
      <c r="G33" s="138"/>
    </row>
    <row r="34" spans="1:7" s="49" customFormat="1" ht="18" customHeight="1">
      <c r="A34" s="402" t="s">
        <v>269</v>
      </c>
      <c r="B34" s="402"/>
      <c r="C34" s="402"/>
      <c r="D34" s="402"/>
      <c r="E34" s="402"/>
      <c r="F34" s="402"/>
      <c r="G34" s="402"/>
    </row>
    <row r="35" spans="1:7" s="49" customFormat="1" ht="18" customHeight="1">
      <c r="A35" s="402" t="s">
        <v>77</v>
      </c>
      <c r="B35" s="402"/>
      <c r="C35" s="402"/>
      <c r="D35" s="402"/>
      <c r="E35" s="402"/>
      <c r="F35" s="402"/>
      <c r="G35" s="402"/>
    </row>
    <row r="36" spans="1:7" s="41" customFormat="1" ht="22.5">
      <c r="A36" s="41" ph="1"/>
      <c r="B36" s="41" ph="1"/>
    </row>
  </sheetData>
  <mergeCells count="20">
    <mergeCell ref="A35:G35"/>
    <mergeCell ref="A29:G29"/>
    <mergeCell ref="A30:G30"/>
    <mergeCell ref="A31:G31"/>
    <mergeCell ref="A32:G32"/>
    <mergeCell ref="A34:G34"/>
    <mergeCell ref="A2:G2"/>
    <mergeCell ref="A3:G3"/>
    <mergeCell ref="A6:G6"/>
    <mergeCell ref="A20:A22"/>
    <mergeCell ref="G18:G19"/>
    <mergeCell ref="A18:B18"/>
    <mergeCell ref="C18:D18"/>
    <mergeCell ref="F18:F19"/>
    <mergeCell ref="G8:G9"/>
    <mergeCell ref="A8:B8"/>
    <mergeCell ref="C8:D8"/>
    <mergeCell ref="F8:F9"/>
    <mergeCell ref="A4:G4"/>
    <mergeCell ref="A5:G5"/>
  </mergeCells>
  <phoneticPr fontId="3" type="noConversion"/>
  <printOptions horizontalCentered="1"/>
  <pageMargins left="0.39370078740157483" right="0.39370078740157483" top="0.15748031496062992" bottom="0.15748031496062992" header="0.31496062992125984" footer="0.31496062992125984"/>
  <pageSetup paperSize="9" scale="90" orientation="landscape" r:id="rId1"/>
  <headerFooter>
    <oddFooter xml:space="preserve">&amp;R2020년푸드뱅크예산안총칙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workbookViewId="0">
      <selection sqref="A1:N1"/>
    </sheetView>
  </sheetViews>
  <sheetFormatPr defaultRowHeight="16.5"/>
  <cols>
    <col min="1" max="2" width="3.77734375" style="1" customWidth="1"/>
    <col min="3" max="3" width="13.33203125" style="1" customWidth="1"/>
    <col min="4" max="4" width="9.88671875" style="1" customWidth="1"/>
    <col min="5" max="5" width="10.88671875" style="1" customWidth="1"/>
    <col min="6" max="6" width="9.6640625" style="1" customWidth="1"/>
    <col min="7" max="7" width="5.5546875" style="86" customWidth="1"/>
    <col min="8" max="9" width="3.77734375" style="1" customWidth="1"/>
    <col min="10" max="10" width="16.77734375" style="1" customWidth="1"/>
    <col min="11" max="12" width="10.77734375" style="1" customWidth="1"/>
    <col min="13" max="13" width="10.21875" style="1" customWidth="1"/>
    <col min="14" max="14" width="5.6640625" style="1" customWidth="1"/>
    <col min="15" max="16384" width="8.88671875" style="1"/>
  </cols>
  <sheetData>
    <row r="1" spans="1:15" ht="23.25">
      <c r="A1" s="442" t="s">
        <v>274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</row>
    <row r="2" spans="1:15" ht="24.95" customHeight="1">
      <c r="A2" s="441" t="s">
        <v>52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</row>
    <row r="3" spans="1:15" ht="24.95" customHeight="1">
      <c r="A3" s="443" t="s">
        <v>48</v>
      </c>
      <c r="B3" s="443"/>
      <c r="C3" s="443"/>
      <c r="D3" s="3"/>
      <c r="E3" s="3"/>
      <c r="F3" s="3"/>
      <c r="G3" s="85"/>
      <c r="H3" s="3"/>
      <c r="I3" s="3"/>
      <c r="J3" s="3"/>
      <c r="K3" s="3"/>
      <c r="L3" s="3"/>
      <c r="M3" s="3"/>
      <c r="N3" s="3"/>
    </row>
    <row r="4" spans="1:15" ht="13.5" customHeight="1">
      <c r="A4" s="444"/>
      <c r="B4" s="444"/>
      <c r="C4" s="444"/>
      <c r="I4" s="66"/>
      <c r="J4" s="66"/>
      <c r="M4" s="2" t="s">
        <v>51</v>
      </c>
      <c r="N4" s="2"/>
    </row>
    <row r="5" spans="1:15" ht="16.5" customHeight="1">
      <c r="A5" s="427" t="s">
        <v>37</v>
      </c>
      <c r="B5" s="427"/>
      <c r="C5" s="427"/>
      <c r="D5" s="427"/>
      <c r="E5" s="427"/>
      <c r="F5" s="427"/>
      <c r="G5" s="211"/>
      <c r="H5" s="447" t="s">
        <v>38</v>
      </c>
      <c r="I5" s="448"/>
      <c r="J5" s="448"/>
      <c r="K5" s="448"/>
      <c r="L5" s="448"/>
      <c r="M5" s="448"/>
      <c r="N5" s="449"/>
    </row>
    <row r="6" spans="1:15" ht="17.100000000000001" customHeight="1">
      <c r="A6" s="427" t="s">
        <v>39</v>
      </c>
      <c r="B6" s="427" t="s">
        <v>40</v>
      </c>
      <c r="C6" s="427" t="s">
        <v>41</v>
      </c>
      <c r="D6" s="126" t="s">
        <v>179</v>
      </c>
      <c r="E6" s="126" t="s">
        <v>185</v>
      </c>
      <c r="F6" s="427" t="s">
        <v>50</v>
      </c>
      <c r="G6" s="426" t="s">
        <v>62</v>
      </c>
      <c r="H6" s="445" t="s">
        <v>39</v>
      </c>
      <c r="I6" s="427" t="s">
        <v>40</v>
      </c>
      <c r="J6" s="427" t="s">
        <v>41</v>
      </c>
      <c r="K6" s="126" t="s">
        <v>179</v>
      </c>
      <c r="L6" s="126" t="s">
        <v>179</v>
      </c>
      <c r="M6" s="427" t="s">
        <v>50</v>
      </c>
      <c r="N6" s="445" t="s">
        <v>62</v>
      </c>
    </row>
    <row r="7" spans="1:15" ht="17.100000000000001" customHeight="1">
      <c r="A7" s="427"/>
      <c r="B7" s="427"/>
      <c r="C7" s="427"/>
      <c r="D7" s="194" t="s">
        <v>208</v>
      </c>
      <c r="E7" s="194" t="s">
        <v>218</v>
      </c>
      <c r="F7" s="427"/>
      <c r="G7" s="426"/>
      <c r="H7" s="446"/>
      <c r="I7" s="427"/>
      <c r="J7" s="427"/>
      <c r="K7" s="194" t="s">
        <v>208</v>
      </c>
      <c r="L7" s="194" t="s">
        <v>218</v>
      </c>
      <c r="M7" s="427"/>
      <c r="N7" s="446"/>
    </row>
    <row r="8" spans="1:15" ht="18" customHeight="1">
      <c r="A8" s="437" t="s">
        <v>42</v>
      </c>
      <c r="B8" s="437"/>
      <c r="C8" s="437"/>
      <c r="D8" s="212">
        <f>D9+D15+D18+D21+D24</f>
        <v>86193610</v>
      </c>
      <c r="E8" s="28">
        <f>E9+E15+E18+E21+E24</f>
        <v>111774371</v>
      </c>
      <c r="F8" s="213">
        <f>E8-D8</f>
        <v>25580761</v>
      </c>
      <c r="G8" s="214">
        <f>F8/D8</f>
        <v>0.29678256891665172</v>
      </c>
      <c r="H8" s="437" t="s">
        <v>42</v>
      </c>
      <c r="I8" s="437"/>
      <c r="J8" s="437"/>
      <c r="K8" s="215">
        <f>K9+K32+K37+K50</f>
        <v>86193610</v>
      </c>
      <c r="L8" s="215">
        <f>L9+L32+L37+L50</f>
        <v>111774371</v>
      </c>
      <c r="M8" s="216">
        <f>L8-K8</f>
        <v>25580761</v>
      </c>
      <c r="N8" s="217">
        <f>M8/K8</f>
        <v>0.29678256891665172</v>
      </c>
      <c r="O8" s="39">
        <f>L8-E8</f>
        <v>0</v>
      </c>
    </row>
    <row r="9" spans="1:15" ht="18" customHeight="1">
      <c r="A9" s="428" t="s">
        <v>59</v>
      </c>
      <c r="B9" s="428"/>
      <c r="C9" s="428"/>
      <c r="D9" s="212">
        <f>D10</f>
        <v>68692690</v>
      </c>
      <c r="E9" s="28">
        <v>92692690</v>
      </c>
      <c r="F9" s="218">
        <f t="shared" ref="F9" si="0">E9-D9</f>
        <v>24000000</v>
      </c>
      <c r="G9" s="214">
        <f>F9/D9</f>
        <v>0.34938215405452894</v>
      </c>
      <c r="H9" s="450" t="s">
        <v>43</v>
      </c>
      <c r="I9" s="450"/>
      <c r="J9" s="450"/>
      <c r="K9" s="215">
        <f>K10+K15+K21+K25</f>
        <v>74913610</v>
      </c>
      <c r="L9" s="215">
        <f>L10+L15+L21+L25</f>
        <v>75583610</v>
      </c>
      <c r="M9" s="216">
        <f t="shared" ref="M9:M12" si="1">L9-K9</f>
        <v>670000</v>
      </c>
      <c r="N9" s="217">
        <f t="shared" ref="N9:N12" si="2">M9/K9</f>
        <v>8.9436352086089566E-3</v>
      </c>
    </row>
    <row r="10" spans="1:15" ht="18" customHeight="1">
      <c r="A10" s="245">
        <v>11</v>
      </c>
      <c r="B10" s="435" t="s">
        <v>8</v>
      </c>
      <c r="C10" s="436"/>
      <c r="D10" s="219">
        <f>D11+D12+D13+D14</f>
        <v>68692690</v>
      </c>
      <c r="E10" s="33">
        <v>92692690</v>
      </c>
      <c r="F10" s="221">
        <f t="shared" ref="F10:F16" si="3">E10-D10</f>
        <v>24000000</v>
      </c>
      <c r="G10" s="222">
        <f t="shared" ref="G10:G16" si="4">F10/D10</f>
        <v>0.34938215405452894</v>
      </c>
      <c r="H10" s="154"/>
      <c r="I10" s="429" t="s">
        <v>56</v>
      </c>
      <c r="J10" s="429"/>
      <c r="K10" s="219">
        <f>SUM(K11:K14)</f>
        <v>34392690</v>
      </c>
      <c r="L10" s="219">
        <f>SUM(L11:L14)</f>
        <v>34392690</v>
      </c>
      <c r="M10" s="221">
        <f t="shared" ref="M10" si="5">SUM(M11:M14)</f>
        <v>0</v>
      </c>
      <c r="N10" s="222">
        <f t="shared" si="2"/>
        <v>0</v>
      </c>
    </row>
    <row r="11" spans="1:15" ht="18" customHeight="1">
      <c r="A11" s="245"/>
      <c r="B11" s="245"/>
      <c r="C11" s="245" t="s">
        <v>123</v>
      </c>
      <c r="D11" s="204">
        <v>34392690</v>
      </c>
      <c r="E11" s="7">
        <v>34392690</v>
      </c>
      <c r="F11" s="205">
        <f t="shared" si="3"/>
        <v>0</v>
      </c>
      <c r="G11" s="206">
        <f t="shared" si="4"/>
        <v>0</v>
      </c>
      <c r="H11" s="131"/>
      <c r="I11" s="153"/>
      <c r="J11" s="153" t="s">
        <v>44</v>
      </c>
      <c r="K11" s="155">
        <v>24486480</v>
      </c>
      <c r="L11" s="155">
        <f>세출예산서!H8</f>
        <v>24486480</v>
      </c>
      <c r="M11" s="156">
        <f t="shared" si="1"/>
        <v>0</v>
      </c>
      <c r="N11" s="157">
        <f t="shared" si="2"/>
        <v>0</v>
      </c>
    </row>
    <row r="12" spans="1:15" ht="18" customHeight="1">
      <c r="A12" s="245"/>
      <c r="B12" s="245"/>
      <c r="C12" s="245" t="s">
        <v>57</v>
      </c>
      <c r="D12" s="204">
        <v>10300000</v>
      </c>
      <c r="E12" s="7">
        <v>10300000</v>
      </c>
      <c r="F12" s="205">
        <f t="shared" si="3"/>
        <v>0</v>
      </c>
      <c r="G12" s="206">
        <f t="shared" si="4"/>
        <v>0</v>
      </c>
      <c r="H12" s="153"/>
      <c r="I12" s="153"/>
      <c r="J12" s="153" t="s">
        <v>11</v>
      </c>
      <c r="K12" s="155">
        <v>4368650</v>
      </c>
      <c r="L12" s="155">
        <f>세출예산서!H10</f>
        <v>4368650</v>
      </c>
      <c r="M12" s="156">
        <f t="shared" si="1"/>
        <v>0</v>
      </c>
      <c r="N12" s="157">
        <f t="shared" si="2"/>
        <v>0</v>
      </c>
    </row>
    <row r="13" spans="1:15" ht="18" customHeight="1">
      <c r="A13" s="245"/>
      <c r="B13" s="245"/>
      <c r="C13" s="245" t="s">
        <v>94</v>
      </c>
      <c r="D13" s="204">
        <v>24000000</v>
      </c>
      <c r="E13" s="7">
        <v>24000000</v>
      </c>
      <c r="F13" s="205">
        <f t="shared" si="3"/>
        <v>0</v>
      </c>
      <c r="G13" s="206">
        <f t="shared" si="4"/>
        <v>0</v>
      </c>
      <c r="H13" s="153"/>
      <c r="I13" s="153"/>
      <c r="J13" s="153" t="s">
        <v>12</v>
      </c>
      <c r="K13" s="155">
        <v>2404600</v>
      </c>
      <c r="L13" s="155">
        <f>세출예산서!H14</f>
        <v>2404600</v>
      </c>
      <c r="M13" s="156">
        <f t="shared" ref="M13:M14" si="6">L13-K13</f>
        <v>0</v>
      </c>
      <c r="N13" s="157">
        <f t="shared" ref="N13:N16" si="7">M13/K13</f>
        <v>0</v>
      </c>
    </row>
    <row r="14" spans="1:15" ht="18" customHeight="1">
      <c r="A14" s="245"/>
      <c r="B14" s="245"/>
      <c r="C14" s="245" t="s">
        <v>161</v>
      </c>
      <c r="D14" s="204">
        <v>0</v>
      </c>
      <c r="E14" s="7">
        <v>24000000</v>
      </c>
      <c r="F14" s="223">
        <f t="shared" si="3"/>
        <v>24000000</v>
      </c>
      <c r="G14" s="223">
        <v>0</v>
      </c>
      <c r="H14" s="153"/>
      <c r="I14" s="153"/>
      <c r="J14" s="153" t="s">
        <v>13</v>
      </c>
      <c r="K14" s="155">
        <v>3132960</v>
      </c>
      <c r="L14" s="155">
        <f>세출예산서!H16</f>
        <v>3132960</v>
      </c>
      <c r="M14" s="156">
        <f t="shared" si="6"/>
        <v>0</v>
      </c>
      <c r="N14" s="157">
        <f t="shared" si="7"/>
        <v>0</v>
      </c>
    </row>
    <row r="15" spans="1:15" ht="18" customHeight="1">
      <c r="A15" s="438" t="s">
        <v>61</v>
      </c>
      <c r="B15" s="439"/>
      <c r="C15" s="440"/>
      <c r="D15" s="212">
        <f>D16</f>
        <v>15932000</v>
      </c>
      <c r="E15" s="28">
        <f>E16</f>
        <v>15932000</v>
      </c>
      <c r="F15" s="213">
        <f t="shared" si="3"/>
        <v>0</v>
      </c>
      <c r="G15" s="214">
        <f t="shared" si="4"/>
        <v>0</v>
      </c>
      <c r="H15" s="132"/>
      <c r="I15" s="405" t="s">
        <v>96</v>
      </c>
      <c r="J15" s="406"/>
      <c r="K15" s="219">
        <f>SUM(K16:K20)</f>
        <v>24882920</v>
      </c>
      <c r="L15" s="219">
        <f>SUM(L16:L20)</f>
        <v>24882920</v>
      </c>
      <c r="M15" s="221">
        <f>SUM(M16:M20)</f>
        <v>0</v>
      </c>
      <c r="N15" s="222">
        <f t="shared" si="7"/>
        <v>0</v>
      </c>
    </row>
    <row r="16" spans="1:15" ht="18" customHeight="1">
      <c r="A16" s="245">
        <v>21</v>
      </c>
      <c r="B16" s="403" t="s">
        <v>1</v>
      </c>
      <c r="C16" s="404"/>
      <c r="D16" s="219">
        <f>D17</f>
        <v>15932000</v>
      </c>
      <c r="E16" s="33">
        <f>E17</f>
        <v>15932000</v>
      </c>
      <c r="F16" s="221">
        <f t="shared" si="3"/>
        <v>0</v>
      </c>
      <c r="G16" s="222">
        <f t="shared" si="4"/>
        <v>0</v>
      </c>
      <c r="H16" s="132"/>
      <c r="I16" s="153"/>
      <c r="J16" s="154" t="s">
        <v>44</v>
      </c>
      <c r="K16" s="155">
        <v>20974400</v>
      </c>
      <c r="L16" s="155">
        <f>세출예산서!H24</f>
        <v>20974400</v>
      </c>
      <c r="M16" s="156">
        <f t="shared" ref="M16:M20" si="8">L16-K16</f>
        <v>0</v>
      </c>
      <c r="N16" s="157">
        <f t="shared" si="7"/>
        <v>0</v>
      </c>
    </row>
    <row r="17" spans="1:14" ht="18" customHeight="1">
      <c r="A17" s="245"/>
      <c r="B17" s="245"/>
      <c r="C17" s="245" t="s">
        <v>114</v>
      </c>
      <c r="D17" s="204">
        <v>15932000</v>
      </c>
      <c r="E17" s="7">
        <f>세입예산서!G13</f>
        <v>15932000</v>
      </c>
      <c r="F17" s="205">
        <f>E17-D17</f>
        <v>0</v>
      </c>
      <c r="G17" s="214">
        <f>F17/D17</f>
        <v>0</v>
      </c>
      <c r="H17" s="132"/>
      <c r="I17" s="153"/>
      <c r="J17" s="154" t="s">
        <v>155</v>
      </c>
      <c r="K17" s="155">
        <v>366420</v>
      </c>
      <c r="L17" s="155">
        <f>세출예산서!H27</f>
        <v>366420</v>
      </c>
      <c r="M17" s="156">
        <f t="shared" si="8"/>
        <v>0</v>
      </c>
      <c r="N17" s="157">
        <v>1</v>
      </c>
    </row>
    <row r="18" spans="1:14" ht="18" customHeight="1">
      <c r="A18" s="403" t="s">
        <v>60</v>
      </c>
      <c r="B18" s="414"/>
      <c r="C18" s="404"/>
      <c r="D18" s="212">
        <f>D19</f>
        <v>1388920</v>
      </c>
      <c r="E18" s="28">
        <f>E19</f>
        <v>2963450</v>
      </c>
      <c r="F18" s="218">
        <f t="shared" ref="F18:F23" si="9">E18-D18</f>
        <v>1574530</v>
      </c>
      <c r="G18" s="206">
        <f>F18/D18</f>
        <v>1.1336362065489733</v>
      </c>
      <c r="H18" s="132"/>
      <c r="I18" s="153"/>
      <c r="J18" s="153" t="s">
        <v>12</v>
      </c>
      <c r="K18" s="155">
        <v>1710000</v>
      </c>
      <c r="L18" s="155">
        <f>세출예산서!H30</f>
        <v>1710000</v>
      </c>
      <c r="M18" s="156">
        <f t="shared" si="8"/>
        <v>0</v>
      </c>
      <c r="N18" s="157">
        <f t="shared" ref="N18:N24" si="10">M18/K18</f>
        <v>0</v>
      </c>
    </row>
    <row r="19" spans="1:14" ht="18" customHeight="1">
      <c r="A19" s="245">
        <v>31</v>
      </c>
      <c r="B19" s="403" t="s">
        <v>2</v>
      </c>
      <c r="C19" s="404"/>
      <c r="D19" s="219">
        <f>D20</f>
        <v>1388920</v>
      </c>
      <c r="E19" s="33">
        <f>E20</f>
        <v>2963450</v>
      </c>
      <c r="F19" s="220">
        <f t="shared" si="9"/>
        <v>1574530</v>
      </c>
      <c r="G19" s="222">
        <f t="shared" ref="G19" si="11">F19/D19</f>
        <v>1.1336362065489733</v>
      </c>
      <c r="H19" s="133"/>
      <c r="I19" s="153"/>
      <c r="J19" s="154" t="s">
        <v>13</v>
      </c>
      <c r="K19" s="224">
        <v>1832100</v>
      </c>
      <c r="L19" s="224">
        <f>세출예산서!H32</f>
        <v>1832100</v>
      </c>
      <c r="M19" s="225">
        <f t="shared" si="8"/>
        <v>0</v>
      </c>
      <c r="N19" s="226">
        <f t="shared" si="10"/>
        <v>0</v>
      </c>
    </row>
    <row r="20" spans="1:14" ht="18" customHeight="1">
      <c r="A20" s="245"/>
      <c r="B20" s="245"/>
      <c r="C20" s="245" t="s">
        <v>2</v>
      </c>
      <c r="D20" s="204">
        <v>1388920</v>
      </c>
      <c r="E20" s="7">
        <f>세입예산서!G16</f>
        <v>2963450</v>
      </c>
      <c r="F20" s="223">
        <f t="shared" si="9"/>
        <v>1574530</v>
      </c>
      <c r="G20" s="206">
        <f>F20/D20</f>
        <v>1.1336362065489733</v>
      </c>
      <c r="H20" s="133"/>
      <c r="I20" s="66"/>
      <c r="J20" s="154" t="s">
        <v>138</v>
      </c>
      <c r="K20" s="224">
        <v>0</v>
      </c>
      <c r="L20" s="224">
        <v>0</v>
      </c>
      <c r="M20" s="156">
        <f t="shared" si="8"/>
        <v>0</v>
      </c>
      <c r="N20" s="157">
        <v>0</v>
      </c>
    </row>
    <row r="21" spans="1:14" ht="18" customHeight="1">
      <c r="A21" s="432" t="s">
        <v>163</v>
      </c>
      <c r="B21" s="433"/>
      <c r="C21" s="434"/>
      <c r="D21" s="212">
        <f>D22</f>
        <v>173231</v>
      </c>
      <c r="E21" s="28">
        <v>173231</v>
      </c>
      <c r="F21" s="213">
        <f t="shared" si="9"/>
        <v>0</v>
      </c>
      <c r="G21" s="214">
        <f t="shared" ref="G21:G23" si="12">F21/D21</f>
        <v>0</v>
      </c>
      <c r="H21" s="132"/>
      <c r="I21" s="430" t="s">
        <v>67</v>
      </c>
      <c r="J21" s="431"/>
      <c r="K21" s="219">
        <f>K22+K23+K24</f>
        <v>300000</v>
      </c>
      <c r="L21" s="219">
        <f>L22+L23+L24</f>
        <v>200000</v>
      </c>
      <c r="M21" s="221">
        <f>L21-K21</f>
        <v>-100000</v>
      </c>
      <c r="N21" s="222">
        <f t="shared" si="10"/>
        <v>-0.33333333333333331</v>
      </c>
    </row>
    <row r="22" spans="1:14" ht="18" customHeight="1">
      <c r="A22" s="244">
        <v>41</v>
      </c>
      <c r="B22" s="432" t="s">
        <v>97</v>
      </c>
      <c r="C22" s="434"/>
      <c r="D22" s="219">
        <f>D23</f>
        <v>173231</v>
      </c>
      <c r="E22" s="33">
        <v>173231</v>
      </c>
      <c r="F22" s="221">
        <f t="shared" si="9"/>
        <v>0</v>
      </c>
      <c r="G22" s="222">
        <f t="shared" si="12"/>
        <v>0</v>
      </c>
      <c r="H22" s="132"/>
      <c r="I22" s="227"/>
      <c r="J22" s="153" t="s">
        <v>14</v>
      </c>
      <c r="K22" s="320">
        <v>200000</v>
      </c>
      <c r="L22" s="210">
        <f>세출예산서!H42</f>
        <v>200000</v>
      </c>
      <c r="M22" s="225">
        <f>L22-K22</f>
        <v>0</v>
      </c>
      <c r="N22" s="226">
        <f t="shared" si="10"/>
        <v>0</v>
      </c>
    </row>
    <row r="23" spans="1:14" ht="18" customHeight="1">
      <c r="A23" s="246"/>
      <c r="B23" s="246"/>
      <c r="C23" s="231" t="s">
        <v>126</v>
      </c>
      <c r="D23" s="204">
        <v>173231</v>
      </c>
      <c r="E23" s="7">
        <f>세입예산서!G19</f>
        <v>173231</v>
      </c>
      <c r="F23" s="205">
        <f t="shared" si="9"/>
        <v>0</v>
      </c>
      <c r="G23" s="206">
        <f t="shared" si="12"/>
        <v>0</v>
      </c>
      <c r="H23" s="131"/>
      <c r="I23" s="227"/>
      <c r="J23" s="153" t="s">
        <v>68</v>
      </c>
      <c r="K23" s="155">
        <v>0</v>
      </c>
      <c r="L23" s="155">
        <v>0</v>
      </c>
      <c r="M23" s="262">
        <f t="shared" ref="M23:M24" si="13">L23-K23</f>
        <v>0</v>
      </c>
      <c r="N23" s="263">
        <v>0</v>
      </c>
    </row>
    <row r="24" spans="1:14" ht="18" customHeight="1">
      <c r="A24" s="403" t="s">
        <v>164</v>
      </c>
      <c r="B24" s="414"/>
      <c r="C24" s="404"/>
      <c r="D24" s="233">
        <f>D25</f>
        <v>6769</v>
      </c>
      <c r="E24" s="28">
        <f>E25</f>
        <v>13000</v>
      </c>
      <c r="F24" s="213">
        <f>E24-D24</f>
        <v>6231</v>
      </c>
      <c r="G24" s="206">
        <f>F24/D24</f>
        <v>0.92052001772787706</v>
      </c>
      <c r="H24" s="153"/>
      <c r="I24" s="227"/>
      <c r="J24" s="153" t="s">
        <v>108</v>
      </c>
      <c r="K24" s="155">
        <v>100000</v>
      </c>
      <c r="L24" s="155">
        <f>세출예산서!H44</f>
        <v>0</v>
      </c>
      <c r="M24" s="156">
        <f t="shared" si="13"/>
        <v>-100000</v>
      </c>
      <c r="N24" s="226">
        <f t="shared" si="10"/>
        <v>-1</v>
      </c>
    </row>
    <row r="25" spans="1:14" ht="18" customHeight="1">
      <c r="A25" s="302">
        <v>51</v>
      </c>
      <c r="B25" s="403" t="s">
        <v>128</v>
      </c>
      <c r="C25" s="404"/>
      <c r="D25" s="220">
        <f>SUM(D26:D27)</f>
        <v>6769</v>
      </c>
      <c r="E25" s="128">
        <f>E26</f>
        <v>13000</v>
      </c>
      <c r="F25" s="221">
        <f t="shared" ref="F25:F27" si="14">E25-D25</f>
        <v>6231</v>
      </c>
      <c r="G25" s="222">
        <f>F25/D25</f>
        <v>0.92052001772787706</v>
      </c>
      <c r="H25" s="153"/>
      <c r="I25" s="405" t="s">
        <v>34</v>
      </c>
      <c r="J25" s="406"/>
      <c r="K25" s="321">
        <f>SUM(K26:K31)</f>
        <v>15338000</v>
      </c>
      <c r="L25" s="228">
        <f>SUM(L26:L31)</f>
        <v>16108000</v>
      </c>
      <c r="M25" s="229">
        <f t="shared" ref="M25:M31" si="15">L25-K25</f>
        <v>770000</v>
      </c>
      <c r="N25" s="230">
        <f t="shared" ref="N25:N46" si="16">M25/K25</f>
        <v>5.0202112400573741E-2</v>
      </c>
    </row>
    <row r="26" spans="1:14" ht="18" customHeight="1">
      <c r="A26" s="303"/>
      <c r="B26" s="303"/>
      <c r="C26" s="303" t="s">
        <v>129</v>
      </c>
      <c r="D26" s="234">
        <v>6769</v>
      </c>
      <c r="E26" s="8">
        <f>세입예산서!G22</f>
        <v>13000</v>
      </c>
      <c r="F26" s="205">
        <f t="shared" si="14"/>
        <v>6231</v>
      </c>
      <c r="G26" s="206">
        <f>F26/D26</f>
        <v>0.92052001772787706</v>
      </c>
      <c r="H26" s="153"/>
      <c r="I26" s="153"/>
      <c r="J26" s="153" t="s">
        <v>15</v>
      </c>
      <c r="K26" s="155">
        <v>192000</v>
      </c>
      <c r="L26" s="155">
        <f>세출예산서!H46</f>
        <v>21000</v>
      </c>
      <c r="M26" s="156">
        <f t="shared" si="15"/>
        <v>-171000</v>
      </c>
      <c r="N26" s="157">
        <f t="shared" si="16"/>
        <v>-0.890625</v>
      </c>
    </row>
    <row r="27" spans="1:14" ht="18" customHeight="1">
      <c r="A27" s="243"/>
      <c r="B27" s="243"/>
      <c r="C27" s="243" t="s">
        <v>130</v>
      </c>
      <c r="D27" s="234">
        <v>0</v>
      </c>
      <c r="E27" s="8">
        <v>0</v>
      </c>
      <c r="F27" s="205">
        <f t="shared" si="14"/>
        <v>0</v>
      </c>
      <c r="G27" s="206"/>
      <c r="H27" s="153"/>
      <c r="I27" s="232"/>
      <c r="J27" s="153" t="s">
        <v>16</v>
      </c>
      <c r="K27" s="155">
        <v>1027000</v>
      </c>
      <c r="L27" s="155">
        <f>세출예산서!H48</f>
        <v>1466000</v>
      </c>
      <c r="M27" s="156">
        <f t="shared" si="15"/>
        <v>439000</v>
      </c>
      <c r="N27" s="157">
        <f t="shared" si="16"/>
        <v>0.42745861733203505</v>
      </c>
    </row>
    <row r="28" spans="1:14" ht="18" customHeight="1">
      <c r="A28" s="417"/>
      <c r="B28" s="418"/>
      <c r="C28" s="418"/>
      <c r="D28" s="418"/>
      <c r="E28" s="418"/>
      <c r="F28" s="418"/>
      <c r="G28" s="419"/>
      <c r="H28" s="227"/>
      <c r="I28" s="153"/>
      <c r="J28" s="153" t="s">
        <v>17</v>
      </c>
      <c r="K28" s="155">
        <v>1161000</v>
      </c>
      <c r="L28" s="155">
        <f>세출예산서!H56</f>
        <v>1131000</v>
      </c>
      <c r="M28" s="156">
        <f t="shared" si="15"/>
        <v>-30000</v>
      </c>
      <c r="N28" s="157">
        <f t="shared" si="16"/>
        <v>-2.5839793281653745E-2</v>
      </c>
    </row>
    <row r="29" spans="1:14" ht="18" customHeight="1">
      <c r="A29" s="420"/>
      <c r="B29" s="421"/>
      <c r="C29" s="421"/>
      <c r="D29" s="421"/>
      <c r="E29" s="421"/>
      <c r="F29" s="421"/>
      <c r="G29" s="422"/>
      <c r="H29" s="251"/>
      <c r="I29" s="252"/>
      <c r="J29" s="251" t="s">
        <v>18</v>
      </c>
      <c r="K29" s="155">
        <v>2490000</v>
      </c>
      <c r="L29" s="155">
        <f>세출예산서!H60</f>
        <v>3490000</v>
      </c>
      <c r="M29" s="156">
        <f t="shared" si="15"/>
        <v>1000000</v>
      </c>
      <c r="N29" s="157">
        <f t="shared" si="16"/>
        <v>0.40160642570281124</v>
      </c>
    </row>
    <row r="30" spans="1:14" ht="18" customHeight="1">
      <c r="A30" s="420"/>
      <c r="B30" s="421"/>
      <c r="C30" s="421"/>
      <c r="D30" s="421"/>
      <c r="E30" s="421"/>
      <c r="F30" s="421"/>
      <c r="G30" s="422"/>
      <c r="H30" s="251"/>
      <c r="I30" s="253"/>
      <c r="J30" s="251" t="s">
        <v>19</v>
      </c>
      <c r="K30" s="155">
        <v>3100000</v>
      </c>
      <c r="L30" s="155">
        <f>세출예산서!H66</f>
        <v>2768000</v>
      </c>
      <c r="M30" s="156">
        <f t="shared" si="15"/>
        <v>-332000</v>
      </c>
      <c r="N30" s="157">
        <f t="shared" si="16"/>
        <v>-0.10709677419354839</v>
      </c>
    </row>
    <row r="31" spans="1:14" ht="18" customHeight="1">
      <c r="A31" s="420"/>
      <c r="B31" s="421"/>
      <c r="C31" s="421"/>
      <c r="D31" s="421"/>
      <c r="E31" s="421"/>
      <c r="F31" s="421"/>
      <c r="G31" s="422"/>
      <c r="H31" s="251"/>
      <c r="I31" s="227"/>
      <c r="J31" s="253" t="s">
        <v>55</v>
      </c>
      <c r="K31" s="155">
        <v>7368000</v>
      </c>
      <c r="L31" s="155">
        <f>세출예산서!H70</f>
        <v>7232000</v>
      </c>
      <c r="M31" s="156">
        <f t="shared" si="15"/>
        <v>-136000</v>
      </c>
      <c r="N31" s="157">
        <f t="shared" si="16"/>
        <v>-1.8458197611292075E-2</v>
      </c>
    </row>
    <row r="32" spans="1:14" ht="18" customHeight="1">
      <c r="A32" s="420"/>
      <c r="B32" s="421"/>
      <c r="C32" s="421"/>
      <c r="D32" s="421"/>
      <c r="E32" s="421"/>
      <c r="F32" s="421"/>
      <c r="G32" s="422"/>
      <c r="H32" s="407" t="s">
        <v>124</v>
      </c>
      <c r="I32" s="408"/>
      <c r="J32" s="409"/>
      <c r="K32" s="215">
        <f>K33</f>
        <v>1600000</v>
      </c>
      <c r="L32" s="215">
        <v>26324530</v>
      </c>
      <c r="M32" s="216">
        <f>M33</f>
        <v>24724530</v>
      </c>
      <c r="N32" s="217">
        <f>N33</f>
        <v>15.452831249999999</v>
      </c>
    </row>
    <row r="33" spans="1:14" ht="18" customHeight="1">
      <c r="A33" s="420"/>
      <c r="B33" s="421"/>
      <c r="C33" s="421"/>
      <c r="D33" s="421"/>
      <c r="E33" s="421"/>
      <c r="F33" s="421"/>
      <c r="G33" s="422"/>
      <c r="H33" s="251"/>
      <c r="I33" s="405" t="s">
        <v>20</v>
      </c>
      <c r="J33" s="406"/>
      <c r="K33" s="219">
        <f>SUM(K34:K36)</f>
        <v>1600000</v>
      </c>
      <c r="L33" s="219">
        <v>26324530</v>
      </c>
      <c r="M33" s="235">
        <f>L33-K33</f>
        <v>24724530</v>
      </c>
      <c r="N33" s="222">
        <f t="shared" si="16"/>
        <v>15.452831249999999</v>
      </c>
    </row>
    <row r="34" spans="1:14" ht="18" customHeight="1">
      <c r="A34" s="420"/>
      <c r="B34" s="421"/>
      <c r="C34" s="421"/>
      <c r="D34" s="421"/>
      <c r="E34" s="421"/>
      <c r="F34" s="421"/>
      <c r="G34" s="422"/>
      <c r="H34" s="251"/>
      <c r="I34" s="236"/>
      <c r="J34" s="237" t="s">
        <v>132</v>
      </c>
      <c r="K34" s="298">
        <v>0</v>
      </c>
      <c r="L34" s="298">
        <v>0</v>
      </c>
      <c r="M34" s="238">
        <v>0</v>
      </c>
      <c r="N34" s="299">
        <v>1</v>
      </c>
    </row>
    <row r="35" spans="1:14" ht="18" customHeight="1">
      <c r="A35" s="420"/>
      <c r="B35" s="421"/>
      <c r="C35" s="421"/>
      <c r="D35" s="421"/>
      <c r="E35" s="421"/>
      <c r="F35" s="421"/>
      <c r="G35" s="422"/>
      <c r="H35" s="251"/>
      <c r="I35" s="254"/>
      <c r="J35" s="255" t="s">
        <v>21</v>
      </c>
      <c r="K35" s="155">
        <v>1400000</v>
      </c>
      <c r="L35" s="155">
        <f>세출예산서!H77</f>
        <v>26124530</v>
      </c>
      <c r="M35" s="156">
        <f t="shared" ref="M35:M46" si="17">L35-K35</f>
        <v>24724530</v>
      </c>
      <c r="N35" s="157">
        <f t="shared" si="16"/>
        <v>17.66037857142857</v>
      </c>
    </row>
    <row r="36" spans="1:14" ht="18" customHeight="1">
      <c r="A36" s="420"/>
      <c r="B36" s="421"/>
      <c r="C36" s="421"/>
      <c r="D36" s="421"/>
      <c r="E36" s="421"/>
      <c r="F36" s="421"/>
      <c r="G36" s="422"/>
      <c r="H36" s="252"/>
      <c r="I36" s="256"/>
      <c r="J36" s="255" t="s">
        <v>22</v>
      </c>
      <c r="K36" s="155">
        <v>200000</v>
      </c>
      <c r="L36" s="155">
        <f>세출예산서!H80</f>
        <v>200000</v>
      </c>
      <c r="M36" s="156">
        <f t="shared" si="17"/>
        <v>0</v>
      </c>
      <c r="N36" s="157">
        <f t="shared" si="16"/>
        <v>0</v>
      </c>
    </row>
    <row r="37" spans="1:14" ht="18" customHeight="1">
      <c r="A37" s="420"/>
      <c r="B37" s="421"/>
      <c r="C37" s="421"/>
      <c r="D37" s="421"/>
      <c r="E37" s="421"/>
      <c r="F37" s="421"/>
      <c r="G37" s="422"/>
      <c r="H37" s="410" t="s">
        <v>85</v>
      </c>
      <c r="I37" s="411"/>
      <c r="J37" s="412"/>
      <c r="K37" s="322">
        <f>K38+K41</f>
        <v>9680000</v>
      </c>
      <c r="L37" s="257">
        <f>L38+L41</f>
        <v>9680000</v>
      </c>
      <c r="M37" s="216">
        <f t="shared" si="17"/>
        <v>0</v>
      </c>
      <c r="N37" s="217">
        <f>M37/K37</f>
        <v>0</v>
      </c>
    </row>
    <row r="38" spans="1:14" ht="18" customHeight="1">
      <c r="A38" s="420"/>
      <c r="B38" s="421"/>
      <c r="C38" s="421"/>
      <c r="D38" s="421"/>
      <c r="E38" s="421"/>
      <c r="F38" s="421"/>
      <c r="G38" s="422"/>
      <c r="H38" s="208"/>
      <c r="I38" s="413" t="s">
        <v>23</v>
      </c>
      <c r="J38" s="406"/>
      <c r="K38" s="219">
        <f>K39+K40</f>
        <v>6080000</v>
      </c>
      <c r="L38" s="219">
        <f>L39+L40</f>
        <v>6080000</v>
      </c>
      <c r="M38" s="235">
        <f t="shared" si="17"/>
        <v>0</v>
      </c>
      <c r="N38" s="222">
        <f t="shared" si="16"/>
        <v>0</v>
      </c>
    </row>
    <row r="39" spans="1:14" ht="18" customHeight="1">
      <c r="A39" s="420"/>
      <c r="B39" s="421"/>
      <c r="C39" s="421"/>
      <c r="D39" s="421"/>
      <c r="E39" s="421"/>
      <c r="F39" s="421"/>
      <c r="G39" s="422"/>
      <c r="H39" s="208"/>
      <c r="I39" s="254"/>
      <c r="J39" s="255" t="s">
        <v>53</v>
      </c>
      <c r="K39" s="320">
        <v>1000000</v>
      </c>
      <c r="L39" s="259">
        <f>세출예산서!H83</f>
        <v>1000000</v>
      </c>
      <c r="M39" s="156">
        <f t="shared" si="17"/>
        <v>0</v>
      </c>
      <c r="N39" s="157">
        <f t="shared" si="16"/>
        <v>0</v>
      </c>
    </row>
    <row r="40" spans="1:14" ht="18" customHeight="1">
      <c r="A40" s="420"/>
      <c r="B40" s="421"/>
      <c r="C40" s="421"/>
      <c r="D40" s="421"/>
      <c r="E40" s="421"/>
      <c r="F40" s="421"/>
      <c r="G40" s="422"/>
      <c r="H40" s="208"/>
      <c r="I40" s="256"/>
      <c r="J40" s="209" t="s">
        <v>159</v>
      </c>
      <c r="K40" s="320">
        <v>5080000</v>
      </c>
      <c r="L40" s="259">
        <f>세출예산서!H85</f>
        <v>5080000</v>
      </c>
      <c r="M40" s="156">
        <f t="shared" si="17"/>
        <v>0</v>
      </c>
      <c r="N40" s="157">
        <f t="shared" si="16"/>
        <v>0</v>
      </c>
    </row>
    <row r="41" spans="1:14" ht="18" customHeight="1">
      <c r="A41" s="420"/>
      <c r="B41" s="421"/>
      <c r="C41" s="421"/>
      <c r="D41" s="421"/>
      <c r="E41" s="421"/>
      <c r="F41" s="421"/>
      <c r="G41" s="422"/>
      <c r="H41" s="208"/>
      <c r="I41" s="413" t="s">
        <v>24</v>
      </c>
      <c r="J41" s="406"/>
      <c r="K41" s="219">
        <f>K42+K43+K44+K45+K46</f>
        <v>3600000</v>
      </c>
      <c r="L41" s="219">
        <f>L42+L43+L44+L45+L46</f>
        <v>3600000</v>
      </c>
      <c r="M41" s="235">
        <f t="shared" si="17"/>
        <v>0</v>
      </c>
      <c r="N41" s="222">
        <f t="shared" si="16"/>
        <v>0</v>
      </c>
    </row>
    <row r="42" spans="1:14" ht="18" customHeight="1">
      <c r="A42" s="420"/>
      <c r="B42" s="421"/>
      <c r="C42" s="421"/>
      <c r="D42" s="421"/>
      <c r="E42" s="421"/>
      <c r="F42" s="421"/>
      <c r="G42" s="422"/>
      <c r="H42" s="208"/>
      <c r="I42" s="256"/>
      <c r="J42" s="255" t="s">
        <v>36</v>
      </c>
      <c r="K42" s="155">
        <v>100000</v>
      </c>
      <c r="L42" s="155">
        <f>세출예산서!H88</f>
        <v>100000</v>
      </c>
      <c r="M42" s="156">
        <f t="shared" si="17"/>
        <v>0</v>
      </c>
      <c r="N42" s="157">
        <f t="shared" si="16"/>
        <v>0</v>
      </c>
    </row>
    <row r="43" spans="1:14" ht="18" customHeight="1">
      <c r="A43" s="420"/>
      <c r="B43" s="421"/>
      <c r="C43" s="421"/>
      <c r="D43" s="421"/>
      <c r="E43" s="421"/>
      <c r="F43" s="421"/>
      <c r="G43" s="422"/>
      <c r="H43" s="208"/>
      <c r="I43" s="256"/>
      <c r="J43" s="255" t="s">
        <v>45</v>
      </c>
      <c r="K43" s="155">
        <v>200000</v>
      </c>
      <c r="L43" s="155">
        <f>세출예산서!H90</f>
        <v>150000</v>
      </c>
      <c r="M43" s="156">
        <f t="shared" si="17"/>
        <v>-50000</v>
      </c>
      <c r="N43" s="157">
        <f t="shared" si="16"/>
        <v>-0.25</v>
      </c>
    </row>
    <row r="44" spans="1:14" ht="18" customHeight="1">
      <c r="A44" s="420"/>
      <c r="B44" s="421"/>
      <c r="C44" s="421"/>
      <c r="D44" s="421"/>
      <c r="E44" s="421"/>
      <c r="F44" s="421"/>
      <c r="G44" s="422"/>
      <c r="H44" s="208"/>
      <c r="I44" s="256"/>
      <c r="J44" s="255" t="s">
        <v>70</v>
      </c>
      <c r="K44" s="155">
        <v>1600000</v>
      </c>
      <c r="L44" s="155">
        <f>세출예산서!H93</f>
        <v>1650000</v>
      </c>
      <c r="M44" s="156">
        <f t="shared" si="17"/>
        <v>50000</v>
      </c>
      <c r="N44" s="157">
        <f t="shared" si="16"/>
        <v>3.125E-2</v>
      </c>
    </row>
    <row r="45" spans="1:14" ht="18" customHeight="1">
      <c r="A45" s="420"/>
      <c r="B45" s="421"/>
      <c r="C45" s="421"/>
      <c r="D45" s="421"/>
      <c r="E45" s="421"/>
      <c r="F45" s="421"/>
      <c r="G45" s="422"/>
      <c r="H45" s="208"/>
      <c r="I45" s="256"/>
      <c r="J45" s="255" t="s">
        <v>71</v>
      </c>
      <c r="K45" s="155">
        <v>600000</v>
      </c>
      <c r="L45" s="155">
        <f>세출예산서!H97</f>
        <v>1100000</v>
      </c>
      <c r="M45" s="156">
        <f t="shared" si="17"/>
        <v>500000</v>
      </c>
      <c r="N45" s="157">
        <f t="shared" si="16"/>
        <v>0.83333333333333337</v>
      </c>
    </row>
    <row r="46" spans="1:14" ht="18" customHeight="1">
      <c r="A46" s="420"/>
      <c r="B46" s="421"/>
      <c r="C46" s="421"/>
      <c r="D46" s="421"/>
      <c r="E46" s="421"/>
      <c r="F46" s="421"/>
      <c r="G46" s="422"/>
      <c r="H46" s="251"/>
      <c r="I46" s="258"/>
      <c r="J46" s="255" t="s">
        <v>72</v>
      </c>
      <c r="K46" s="155">
        <v>1100000</v>
      </c>
      <c r="L46" s="155">
        <f>세출예산서!H100</f>
        <v>600000</v>
      </c>
      <c r="M46" s="156">
        <f t="shared" si="17"/>
        <v>-500000</v>
      </c>
      <c r="N46" s="157">
        <f t="shared" si="16"/>
        <v>-0.45454545454545453</v>
      </c>
    </row>
    <row r="47" spans="1:14" ht="18" customHeight="1">
      <c r="A47" s="420"/>
      <c r="B47" s="421"/>
      <c r="C47" s="421"/>
      <c r="D47" s="421"/>
      <c r="E47" s="421"/>
      <c r="F47" s="421"/>
      <c r="G47" s="422"/>
      <c r="H47" s="403" t="s">
        <v>172</v>
      </c>
      <c r="I47" s="414"/>
      <c r="J47" s="404"/>
      <c r="K47" s="320">
        <v>0</v>
      </c>
      <c r="L47" s="284">
        <v>0</v>
      </c>
      <c r="M47" s="207">
        <v>0</v>
      </c>
      <c r="N47" s="234">
        <v>0</v>
      </c>
    </row>
    <row r="48" spans="1:14" ht="18" customHeight="1">
      <c r="A48" s="420"/>
      <c r="B48" s="421"/>
      <c r="C48" s="421"/>
      <c r="D48" s="421"/>
      <c r="E48" s="421"/>
      <c r="F48" s="421"/>
      <c r="G48" s="422"/>
      <c r="H48" s="282"/>
      <c r="I48" s="415" t="s">
        <v>173</v>
      </c>
      <c r="J48" s="416"/>
      <c r="K48" s="323">
        <v>0</v>
      </c>
      <c r="L48" s="285">
        <v>0</v>
      </c>
      <c r="M48" s="286">
        <v>0</v>
      </c>
      <c r="N48" s="287">
        <v>0</v>
      </c>
    </row>
    <row r="49" spans="1:14" ht="18" customHeight="1">
      <c r="A49" s="420"/>
      <c r="B49" s="421"/>
      <c r="C49" s="421"/>
      <c r="D49" s="421"/>
      <c r="E49" s="421"/>
      <c r="F49" s="421"/>
      <c r="G49" s="422"/>
      <c r="H49" s="227"/>
      <c r="I49" s="283"/>
      <c r="J49" s="283" t="s">
        <v>173</v>
      </c>
      <c r="K49" s="155">
        <v>0</v>
      </c>
      <c r="L49" s="155">
        <v>0</v>
      </c>
      <c r="M49" s="207">
        <v>0</v>
      </c>
      <c r="N49" s="234">
        <v>0</v>
      </c>
    </row>
    <row r="50" spans="1:14" ht="18" customHeight="1">
      <c r="A50" s="420"/>
      <c r="B50" s="421"/>
      <c r="C50" s="421"/>
      <c r="D50" s="421"/>
      <c r="E50" s="421"/>
      <c r="F50" s="421"/>
      <c r="G50" s="422"/>
      <c r="H50" s="407" t="s">
        <v>104</v>
      </c>
      <c r="I50" s="408"/>
      <c r="J50" s="409"/>
      <c r="K50" s="297">
        <f>K51</f>
        <v>0</v>
      </c>
      <c r="L50" s="297">
        <f>L51</f>
        <v>186231</v>
      </c>
      <c r="M50" s="264">
        <f t="shared" ref="M50:M52" si="18">L50-K50</f>
        <v>186231</v>
      </c>
      <c r="N50" s="217">
        <v>0</v>
      </c>
    </row>
    <row r="51" spans="1:14" ht="18" customHeight="1">
      <c r="A51" s="420"/>
      <c r="B51" s="421"/>
      <c r="C51" s="421"/>
      <c r="D51" s="421"/>
      <c r="E51" s="421"/>
      <c r="F51" s="421"/>
      <c r="G51" s="422"/>
      <c r="H51" s="251"/>
      <c r="I51" s="405" t="s">
        <v>104</v>
      </c>
      <c r="J51" s="406"/>
      <c r="K51" s="220">
        <f>K52+K53</f>
        <v>0</v>
      </c>
      <c r="L51" s="220">
        <f>L52+L53</f>
        <v>186231</v>
      </c>
      <c r="M51" s="220">
        <f>M52+M53</f>
        <v>186231</v>
      </c>
      <c r="N51" s="222">
        <v>0</v>
      </c>
    </row>
    <row r="52" spans="1:14" ht="18" customHeight="1">
      <c r="A52" s="420"/>
      <c r="B52" s="421"/>
      <c r="C52" s="421"/>
      <c r="D52" s="421"/>
      <c r="E52" s="421"/>
      <c r="F52" s="421"/>
      <c r="G52" s="422"/>
      <c r="H52" s="283"/>
      <c r="I52" s="283"/>
      <c r="J52" s="251" t="s">
        <v>104</v>
      </c>
      <c r="K52" s="234">
        <v>0</v>
      </c>
      <c r="L52" s="234">
        <f>세출예산서!I108</f>
        <v>186231</v>
      </c>
      <c r="M52" s="207">
        <f t="shared" si="18"/>
        <v>186231</v>
      </c>
      <c r="N52" s="157">
        <v>0</v>
      </c>
    </row>
    <row r="53" spans="1:14" ht="18" customHeight="1">
      <c r="A53" s="423"/>
      <c r="B53" s="424"/>
      <c r="C53" s="424"/>
      <c r="D53" s="424"/>
      <c r="E53" s="424"/>
      <c r="F53" s="424"/>
      <c r="G53" s="425"/>
      <c r="H53" s="227"/>
      <c r="I53" s="227"/>
      <c r="J53" s="288" t="s">
        <v>176</v>
      </c>
      <c r="K53" s="296">
        <v>0</v>
      </c>
      <c r="L53" s="296">
        <v>0</v>
      </c>
      <c r="M53" s="207">
        <f t="shared" ref="M53" si="19">L53-K53</f>
        <v>0</v>
      </c>
      <c r="N53" s="234">
        <v>0</v>
      </c>
    </row>
  </sheetData>
  <mergeCells count="44">
    <mergeCell ref="A2:N2"/>
    <mergeCell ref="A1:N1"/>
    <mergeCell ref="I15:J15"/>
    <mergeCell ref="A3:C3"/>
    <mergeCell ref="A4:C4"/>
    <mergeCell ref="J6:J7"/>
    <mergeCell ref="M6:M7"/>
    <mergeCell ref="A5:F5"/>
    <mergeCell ref="B6:B7"/>
    <mergeCell ref="F6:F7"/>
    <mergeCell ref="H6:H7"/>
    <mergeCell ref="I6:I7"/>
    <mergeCell ref="H5:N5"/>
    <mergeCell ref="H9:J9"/>
    <mergeCell ref="H8:J8"/>
    <mergeCell ref="N6:N7"/>
    <mergeCell ref="G6:G7"/>
    <mergeCell ref="A6:A7"/>
    <mergeCell ref="I41:J41"/>
    <mergeCell ref="A9:C9"/>
    <mergeCell ref="I10:J10"/>
    <mergeCell ref="A18:C18"/>
    <mergeCell ref="B19:C19"/>
    <mergeCell ref="I21:J21"/>
    <mergeCell ref="C6:C7"/>
    <mergeCell ref="A21:C21"/>
    <mergeCell ref="B22:C22"/>
    <mergeCell ref="B10:C10"/>
    <mergeCell ref="A8:C8"/>
    <mergeCell ref="A15:C15"/>
    <mergeCell ref="B16:C16"/>
    <mergeCell ref="A24:C24"/>
    <mergeCell ref="B25:C25"/>
    <mergeCell ref="I51:J51"/>
    <mergeCell ref="I25:J25"/>
    <mergeCell ref="H32:J32"/>
    <mergeCell ref="I33:J33"/>
    <mergeCell ref="H37:J37"/>
    <mergeCell ref="I38:J38"/>
    <mergeCell ref="H50:J50"/>
    <mergeCell ref="H47:J47"/>
    <mergeCell ref="I48:J48"/>
    <mergeCell ref="A28:G28"/>
    <mergeCell ref="A29:G53"/>
  </mergeCells>
  <phoneticPr fontId="3" type="noConversion"/>
  <pageMargins left="0.51181102362204722" right="0.35433070866141736" top="0.51181102362204722" bottom="0.47244094488188981" header="0.51181102362204722" footer="0.27559055118110237"/>
  <pageSetup paperSize="9" orientation="landscape" r:id="rId1"/>
  <headerFooter alignWithMargins="0">
    <oddFooter>&amp;R2020년 푸드뱅크 세입세출 총괄표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G16" sqref="G16"/>
    </sheetView>
  </sheetViews>
  <sheetFormatPr defaultRowHeight="17.25" customHeight="1"/>
  <cols>
    <col min="1" max="1" width="2.21875" style="34" customWidth="1"/>
    <col min="2" max="3" width="4.33203125" style="4" customWidth="1"/>
    <col min="4" max="4" width="17" style="4" customWidth="1"/>
    <col min="5" max="5" width="11.77734375" style="4" hidden="1" customWidth="1"/>
    <col min="6" max="6" width="11.77734375" style="4" customWidth="1"/>
    <col min="7" max="7" width="11.77734375" style="34" customWidth="1"/>
    <col min="8" max="8" width="10.77734375" style="4" customWidth="1"/>
    <col min="9" max="9" width="36.77734375" style="4" customWidth="1"/>
    <col min="10" max="10" width="1.33203125" style="6" hidden="1" customWidth="1"/>
    <col min="11" max="11" width="2.5546875" style="6" customWidth="1"/>
    <col min="12" max="12" width="11.33203125" style="4" customWidth="1"/>
    <col min="13" max="16384" width="8.88671875" style="4"/>
  </cols>
  <sheetData>
    <row r="1" spans="2:12" ht="21.75" customHeight="1">
      <c r="B1" s="17" t="s">
        <v>134</v>
      </c>
      <c r="I1" s="5"/>
      <c r="L1" s="5" t="s">
        <v>51</v>
      </c>
    </row>
    <row r="2" spans="2:12" ht="18.75" customHeight="1">
      <c r="B2" s="466" t="s">
        <v>5</v>
      </c>
      <c r="C2" s="466"/>
      <c r="D2" s="466"/>
      <c r="E2" s="469" t="s">
        <v>93</v>
      </c>
      <c r="F2" s="160" t="s">
        <v>245</v>
      </c>
      <c r="G2" s="142" t="s">
        <v>179</v>
      </c>
      <c r="H2" s="469" t="s">
        <v>49</v>
      </c>
      <c r="I2" s="471" t="s">
        <v>25</v>
      </c>
      <c r="J2" s="472"/>
      <c r="K2" s="472"/>
      <c r="L2" s="473"/>
    </row>
    <row r="3" spans="2:12" ht="18.75" customHeight="1">
      <c r="B3" s="141" t="s">
        <v>6</v>
      </c>
      <c r="C3" s="141" t="s">
        <v>7</v>
      </c>
      <c r="D3" s="141" t="s">
        <v>9</v>
      </c>
      <c r="E3" s="466"/>
      <c r="F3" s="194" t="s">
        <v>217</v>
      </c>
      <c r="G3" s="194" t="s">
        <v>224</v>
      </c>
      <c r="H3" s="466"/>
      <c r="I3" s="474"/>
      <c r="J3" s="475"/>
      <c r="K3" s="475"/>
      <c r="L3" s="476"/>
    </row>
    <row r="4" spans="2:12" ht="18.75" customHeight="1">
      <c r="B4" s="451" t="s">
        <v>35</v>
      </c>
      <c r="C4" s="451"/>
      <c r="D4" s="451"/>
      <c r="E4" s="7">
        <v>76658000</v>
      </c>
      <c r="F4" s="28">
        <f>F5+F11+F14+F17+F20</f>
        <v>86193610</v>
      </c>
      <c r="G4" s="28">
        <f>G5+G11+G14+G17+G20</f>
        <v>111774371</v>
      </c>
      <c r="H4" s="129">
        <f>G4-F4</f>
        <v>25580761</v>
      </c>
      <c r="I4" s="139"/>
      <c r="J4" s="139"/>
      <c r="K4" s="139"/>
      <c r="L4" s="7">
        <v>0</v>
      </c>
    </row>
    <row r="5" spans="2:12" ht="18.75" customHeight="1">
      <c r="B5" s="451" t="s">
        <v>0</v>
      </c>
      <c r="C5" s="451"/>
      <c r="D5" s="451"/>
      <c r="E5" s="7">
        <v>63858000</v>
      </c>
      <c r="F5" s="28">
        <f>F6</f>
        <v>68692690</v>
      </c>
      <c r="G5" s="28">
        <v>92692690</v>
      </c>
      <c r="H5" s="129">
        <f>G5-F5</f>
        <v>24000000</v>
      </c>
      <c r="I5" s="139"/>
      <c r="J5" s="139"/>
      <c r="K5" s="139"/>
      <c r="L5" s="139"/>
    </row>
    <row r="6" spans="2:12" ht="18.75" customHeight="1">
      <c r="B6" s="139"/>
      <c r="C6" s="453" t="s">
        <v>8</v>
      </c>
      <c r="D6" s="453"/>
      <c r="E6" s="30">
        <v>63858000</v>
      </c>
      <c r="F6" s="33">
        <f>F7+F8+F9+F10</f>
        <v>68692690</v>
      </c>
      <c r="G6" s="33">
        <v>92692690</v>
      </c>
      <c r="H6" s="130">
        <f>G6-F6</f>
        <v>24000000</v>
      </c>
      <c r="I6" s="140"/>
      <c r="J6" s="140"/>
      <c r="K6" s="140"/>
      <c r="L6" s="33">
        <v>0</v>
      </c>
    </row>
    <row r="7" spans="2:12" ht="18.75" customHeight="1">
      <c r="B7" s="139"/>
      <c r="C7" s="139"/>
      <c r="D7" s="139" t="s">
        <v>56</v>
      </c>
      <c r="E7" s="7">
        <v>39858000</v>
      </c>
      <c r="F7" s="7">
        <v>34392690</v>
      </c>
      <c r="G7" s="7">
        <v>34392690</v>
      </c>
      <c r="H7" s="95">
        <f t="shared" ref="H7:H23" si="0">G7-F7</f>
        <v>0</v>
      </c>
      <c r="I7" s="139" t="s">
        <v>120</v>
      </c>
      <c r="J7" s="139"/>
      <c r="K7" s="139"/>
      <c r="L7" s="28">
        <v>0</v>
      </c>
    </row>
    <row r="8" spans="2:12" s="34" customFormat="1" ht="18.75" customHeight="1">
      <c r="B8" s="139"/>
      <c r="C8" s="139"/>
      <c r="D8" s="139" t="s">
        <v>119</v>
      </c>
      <c r="E8" s="7"/>
      <c r="F8" s="7">
        <v>10300000</v>
      </c>
      <c r="G8" s="7">
        <v>10300000</v>
      </c>
      <c r="H8" s="95">
        <f t="shared" si="0"/>
        <v>0</v>
      </c>
      <c r="I8" s="139" t="s">
        <v>121</v>
      </c>
      <c r="J8" s="139"/>
      <c r="K8" s="139"/>
      <c r="L8" s="28"/>
    </row>
    <row r="9" spans="2:12" s="34" customFormat="1" ht="18.75" customHeight="1">
      <c r="B9" s="139"/>
      <c r="C9" s="139"/>
      <c r="D9" s="139" t="s">
        <v>94</v>
      </c>
      <c r="E9" s="7">
        <v>24000000</v>
      </c>
      <c r="F9" s="7">
        <v>24000000</v>
      </c>
      <c r="G9" s="7">
        <v>24000000</v>
      </c>
      <c r="H9" s="95">
        <f t="shared" si="0"/>
        <v>0</v>
      </c>
      <c r="I9" s="139" t="s">
        <v>95</v>
      </c>
      <c r="J9" s="139"/>
      <c r="K9" s="139"/>
      <c r="L9" s="28"/>
    </row>
    <row r="10" spans="2:12" s="34" customFormat="1" ht="18.75" customHeight="1">
      <c r="B10" s="139"/>
      <c r="C10" s="139"/>
      <c r="D10" s="139" t="s">
        <v>117</v>
      </c>
      <c r="E10" s="7"/>
      <c r="F10" s="7">
        <v>0</v>
      </c>
      <c r="G10" s="7">
        <v>24000000</v>
      </c>
      <c r="H10" s="95">
        <f t="shared" si="0"/>
        <v>24000000</v>
      </c>
      <c r="I10" s="197" t="s">
        <v>156</v>
      </c>
      <c r="J10" s="139"/>
      <c r="K10" s="139"/>
      <c r="L10" s="28"/>
    </row>
    <row r="11" spans="2:12" ht="18.75" customHeight="1">
      <c r="B11" s="451" t="s">
        <v>1</v>
      </c>
      <c r="C11" s="451"/>
      <c r="D11" s="451"/>
      <c r="E11" s="7">
        <v>2300000</v>
      </c>
      <c r="F11" s="28">
        <f>F12</f>
        <v>15932000</v>
      </c>
      <c r="G11" s="28">
        <f>G12</f>
        <v>15932000</v>
      </c>
      <c r="H11" s="129">
        <f t="shared" si="0"/>
        <v>0</v>
      </c>
      <c r="I11" s="139"/>
      <c r="J11" s="139"/>
      <c r="K11" s="139"/>
      <c r="L11" s="139"/>
    </row>
    <row r="12" spans="2:12" ht="18.75" customHeight="1">
      <c r="B12" s="139"/>
      <c r="C12" s="453" t="s">
        <v>1</v>
      </c>
      <c r="D12" s="453"/>
      <c r="E12" s="30">
        <v>2300000</v>
      </c>
      <c r="F12" s="33">
        <f>F13</f>
        <v>15932000</v>
      </c>
      <c r="G12" s="33">
        <f>G13</f>
        <v>15932000</v>
      </c>
      <c r="H12" s="130">
        <f t="shared" si="0"/>
        <v>0</v>
      </c>
      <c r="I12" s="140"/>
      <c r="J12" s="140"/>
      <c r="K12" s="140"/>
      <c r="L12" s="33"/>
    </row>
    <row r="13" spans="2:12" s="34" customFormat="1" ht="18.75" customHeight="1">
      <c r="B13" s="139"/>
      <c r="C13" s="139"/>
      <c r="D13" s="139" t="s">
        <v>114</v>
      </c>
      <c r="E13" s="7"/>
      <c r="F13" s="7">
        <v>15932000</v>
      </c>
      <c r="G13" s="7">
        <v>15932000</v>
      </c>
      <c r="H13" s="95">
        <f t="shared" si="0"/>
        <v>0</v>
      </c>
      <c r="I13" s="67"/>
      <c r="J13" s="139"/>
      <c r="K13" s="139"/>
      <c r="L13" s="28"/>
    </row>
    <row r="14" spans="2:12" ht="18.75" customHeight="1">
      <c r="B14" s="451" t="s">
        <v>2</v>
      </c>
      <c r="C14" s="451"/>
      <c r="D14" s="451"/>
      <c r="E14" s="7">
        <v>2000000</v>
      </c>
      <c r="F14" s="28">
        <f>F15</f>
        <v>1388920</v>
      </c>
      <c r="G14" s="28">
        <f>G15</f>
        <v>2963450</v>
      </c>
      <c r="H14" s="129">
        <f t="shared" si="0"/>
        <v>1574530</v>
      </c>
      <c r="I14" s="198"/>
      <c r="J14" s="139"/>
      <c r="K14" s="139"/>
      <c r="L14" s="139"/>
    </row>
    <row r="15" spans="2:12" ht="18.75" customHeight="1">
      <c r="B15" s="139"/>
      <c r="C15" s="453" t="s">
        <v>2</v>
      </c>
      <c r="D15" s="453"/>
      <c r="E15" s="30">
        <v>2000000</v>
      </c>
      <c r="F15" s="33">
        <f>F16</f>
        <v>1388920</v>
      </c>
      <c r="G15" s="33">
        <f>G16</f>
        <v>2963450</v>
      </c>
      <c r="H15" s="130">
        <f t="shared" si="0"/>
        <v>1574530</v>
      </c>
      <c r="I15" s="140"/>
      <c r="J15" s="140"/>
      <c r="K15" s="140"/>
      <c r="L15" s="30">
        <v>0</v>
      </c>
    </row>
    <row r="16" spans="2:12" ht="18.75" customHeight="1">
      <c r="B16" s="139"/>
      <c r="C16" s="139"/>
      <c r="D16" s="139" t="s">
        <v>2</v>
      </c>
      <c r="E16" s="7">
        <v>2000000</v>
      </c>
      <c r="F16" s="7">
        <v>1388920</v>
      </c>
      <c r="G16" s="7">
        <v>2963450</v>
      </c>
      <c r="H16" s="95">
        <f t="shared" si="0"/>
        <v>1574530</v>
      </c>
      <c r="I16" s="139"/>
      <c r="J16" s="139"/>
      <c r="K16" s="139"/>
      <c r="L16" s="28">
        <v>0</v>
      </c>
    </row>
    <row r="17" spans="2:12" ht="18.75" customHeight="1">
      <c r="B17" s="451" t="s">
        <v>97</v>
      </c>
      <c r="C17" s="451"/>
      <c r="D17" s="451"/>
      <c r="E17" s="7" t="e">
        <f t="shared" ref="E17" si="1">E18</f>
        <v>#REF!</v>
      </c>
      <c r="F17" s="28">
        <v>173231</v>
      </c>
      <c r="G17" s="28">
        <v>173231</v>
      </c>
      <c r="H17" s="129">
        <f t="shared" si="0"/>
        <v>0</v>
      </c>
      <c r="I17" s="139"/>
      <c r="J17" s="139"/>
      <c r="K17" s="139"/>
      <c r="L17" s="139"/>
    </row>
    <row r="18" spans="2:12" ht="18.75" customHeight="1">
      <c r="B18" s="139"/>
      <c r="C18" s="479" t="s">
        <v>97</v>
      </c>
      <c r="D18" s="480"/>
      <c r="E18" s="30" t="e">
        <f>#REF!</f>
        <v>#REF!</v>
      </c>
      <c r="F18" s="33">
        <f>F19</f>
        <v>173231</v>
      </c>
      <c r="G18" s="33">
        <v>173231</v>
      </c>
      <c r="H18" s="96">
        <f t="shared" si="0"/>
        <v>0</v>
      </c>
      <c r="I18" s="140"/>
      <c r="J18" s="140"/>
      <c r="K18" s="140"/>
      <c r="L18" s="140"/>
    </row>
    <row r="19" spans="2:12" s="34" customFormat="1" ht="18.75" customHeight="1">
      <c r="B19" s="248"/>
      <c r="C19" s="249"/>
      <c r="D19" s="247" t="s">
        <v>98</v>
      </c>
      <c r="E19" s="7">
        <v>0</v>
      </c>
      <c r="F19" s="7">
        <v>173231</v>
      </c>
      <c r="G19" s="7">
        <v>173231</v>
      </c>
      <c r="H19" s="95">
        <f t="shared" ref="H19" si="2">G19-F19</f>
        <v>0</v>
      </c>
      <c r="I19" s="247"/>
      <c r="J19" s="250"/>
      <c r="K19" s="250"/>
      <c r="L19" s="250"/>
    </row>
    <row r="20" spans="2:12" ht="18.75" customHeight="1">
      <c r="B20" s="477" t="s">
        <v>128</v>
      </c>
      <c r="C20" s="477"/>
      <c r="D20" s="477"/>
      <c r="E20" s="139"/>
      <c r="F20" s="28">
        <v>6769</v>
      </c>
      <c r="G20" s="28">
        <f>G21</f>
        <v>13000</v>
      </c>
      <c r="H20" s="127"/>
      <c r="I20" s="139"/>
      <c r="J20" s="139"/>
      <c r="K20" s="139"/>
      <c r="L20" s="139"/>
    </row>
    <row r="21" spans="2:12" ht="18.75" customHeight="1">
      <c r="B21" s="139"/>
      <c r="C21" s="478" t="s">
        <v>128</v>
      </c>
      <c r="D21" s="478"/>
      <c r="E21" s="140"/>
      <c r="F21" s="128">
        <f>F22+F23</f>
        <v>6769</v>
      </c>
      <c r="G21" s="128">
        <f>G22</f>
        <v>13000</v>
      </c>
      <c r="H21" s="130">
        <f t="shared" si="0"/>
        <v>6231</v>
      </c>
      <c r="I21" s="140"/>
      <c r="J21" s="140"/>
      <c r="K21" s="140"/>
      <c r="L21" s="140"/>
    </row>
    <row r="22" spans="2:12" ht="18.75" customHeight="1">
      <c r="B22" s="139"/>
      <c r="C22" s="139"/>
      <c r="D22" s="139" t="s">
        <v>129</v>
      </c>
      <c r="E22" s="139"/>
      <c r="F22" s="8">
        <v>6769</v>
      </c>
      <c r="G22" s="8">
        <v>13000</v>
      </c>
      <c r="H22" s="95">
        <f t="shared" si="0"/>
        <v>6231</v>
      </c>
      <c r="I22" s="159" t="s">
        <v>253</v>
      </c>
      <c r="J22" s="139"/>
      <c r="K22" s="139"/>
      <c r="L22" s="139"/>
    </row>
    <row r="23" spans="2:12" ht="18.75" customHeight="1">
      <c r="B23" s="139"/>
      <c r="C23" s="139"/>
      <c r="D23" s="139" t="s">
        <v>130</v>
      </c>
      <c r="E23" s="139"/>
      <c r="F23" s="8">
        <v>0</v>
      </c>
      <c r="G23" s="8">
        <v>0</v>
      </c>
      <c r="H23" s="95">
        <f t="shared" si="0"/>
        <v>0</v>
      </c>
      <c r="I23" s="139"/>
      <c r="J23" s="139"/>
      <c r="K23" s="139"/>
      <c r="L23" s="139"/>
    </row>
    <row r="26" spans="2:12" ht="17.25" customHeight="1">
      <c r="G26" s="37">
        <f>G4-세입세출총괄!E8</f>
        <v>0</v>
      </c>
    </row>
  </sheetData>
  <mergeCells count="15">
    <mergeCell ref="B20:D20"/>
    <mergeCell ref="C21:D21"/>
    <mergeCell ref="B14:D14"/>
    <mergeCell ref="C15:D15"/>
    <mergeCell ref="C6:D6"/>
    <mergeCell ref="C18:D18"/>
    <mergeCell ref="B17:D17"/>
    <mergeCell ref="I2:L3"/>
    <mergeCell ref="B5:D5"/>
    <mergeCell ref="B11:D11"/>
    <mergeCell ref="C12:D12"/>
    <mergeCell ref="H2:H3"/>
    <mergeCell ref="B2:D2"/>
    <mergeCell ref="E2:E3"/>
    <mergeCell ref="B4:D4"/>
  </mergeCells>
  <phoneticPr fontId="3" type="noConversion"/>
  <pageMargins left="0.74803149606299213" right="0.74803149606299213" top="0.70866141732283472" bottom="0.47244094488188981" header="0.51181102362204722" footer="0.51181102362204722"/>
  <pageSetup paperSize="9" orientation="landscape" horizontalDpi="300" verticalDpi="300" r:id="rId1"/>
  <headerFooter alignWithMargins="0">
    <oddFooter xml:space="preserve">&amp;R2020년푸드뱅크세입예산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109"/>
  <sheetViews>
    <sheetView tabSelected="1" zoomScale="85" zoomScaleNormal="85" zoomScaleSheetLayoutView="100" workbookViewId="0">
      <pane ySplit="5" topLeftCell="A84" activePane="bottomLeft" state="frozen"/>
      <selection pane="bottomLeft" activeCell="B1" sqref="B1:Q109"/>
    </sheetView>
  </sheetViews>
  <sheetFormatPr defaultRowHeight="13.5"/>
  <cols>
    <col min="1" max="1" width="1.88671875" style="34" customWidth="1"/>
    <col min="2" max="2" width="4.109375" style="34" customWidth="1"/>
    <col min="3" max="3" width="4" style="34" customWidth="1"/>
    <col min="4" max="4" width="15.33203125" style="34" customWidth="1"/>
    <col min="5" max="5" width="10.109375" style="34" hidden="1" customWidth="1"/>
    <col min="6" max="6" width="8.88671875" style="34" hidden="1" customWidth="1"/>
    <col min="7" max="9" width="10" style="34" customWidth="1"/>
    <col min="10" max="13" width="9.109375" style="34" customWidth="1"/>
    <col min="14" max="14" width="12" style="34" customWidth="1"/>
    <col min="15" max="15" width="15.6640625" style="6" customWidth="1"/>
    <col min="16" max="16" width="1.88671875" style="6" customWidth="1"/>
    <col min="17" max="17" width="10.77734375" style="34" customWidth="1"/>
    <col min="18" max="33" width="0" style="34" hidden="1" customWidth="1"/>
    <col min="34" max="16384" width="8.88671875" style="34"/>
  </cols>
  <sheetData>
    <row r="2" spans="2:22" ht="23.25" customHeight="1">
      <c r="B2" s="17" t="s">
        <v>133</v>
      </c>
      <c r="E2" s="37"/>
      <c r="N2" s="5"/>
      <c r="O2" s="12"/>
      <c r="P2" s="13"/>
      <c r="Q2" s="14" t="s">
        <v>51</v>
      </c>
    </row>
    <row r="3" spans="2:22" ht="21.75" customHeight="1">
      <c r="B3" s="466" t="s">
        <v>5</v>
      </c>
      <c r="C3" s="466"/>
      <c r="D3" s="466"/>
      <c r="E3" s="467" t="s">
        <v>86</v>
      </c>
      <c r="F3" s="469" t="s">
        <v>49</v>
      </c>
      <c r="G3" s="313" t="s">
        <v>179</v>
      </c>
      <c r="H3" s="313" t="s">
        <v>179</v>
      </c>
      <c r="I3" s="313" t="s">
        <v>106</v>
      </c>
      <c r="J3" s="460" t="s">
        <v>64</v>
      </c>
      <c r="K3" s="461"/>
      <c r="L3" s="461"/>
      <c r="M3" s="355"/>
      <c r="N3" s="460" t="s">
        <v>25</v>
      </c>
      <c r="O3" s="461"/>
      <c r="P3" s="461"/>
      <c r="Q3" s="462"/>
    </row>
    <row r="4" spans="2:22" ht="21.75" customHeight="1">
      <c r="B4" s="311" t="s">
        <v>6</v>
      </c>
      <c r="C4" s="311" t="s">
        <v>7</v>
      </c>
      <c r="D4" s="311" t="s">
        <v>9</v>
      </c>
      <c r="E4" s="468"/>
      <c r="F4" s="466"/>
      <c r="G4" s="196" t="s">
        <v>217</v>
      </c>
      <c r="H4" s="196" t="s">
        <v>218</v>
      </c>
      <c r="I4" s="88" t="s">
        <v>107</v>
      </c>
      <c r="J4" s="311" t="s">
        <v>65</v>
      </c>
      <c r="K4" s="311" t="s">
        <v>2</v>
      </c>
      <c r="L4" s="311" t="s">
        <v>1</v>
      </c>
      <c r="M4" s="381" t="s">
        <v>270</v>
      </c>
      <c r="N4" s="463"/>
      <c r="O4" s="464"/>
      <c r="P4" s="464"/>
      <c r="Q4" s="465"/>
    </row>
    <row r="5" spans="2:22" ht="18.75" customHeight="1">
      <c r="B5" s="451" t="s">
        <v>35</v>
      </c>
      <c r="C5" s="451"/>
      <c r="D5" s="451"/>
      <c r="E5" s="15">
        <v>76658000</v>
      </c>
      <c r="F5" s="15" t="e">
        <f>F6+F74+F81+F106</f>
        <v>#REF!</v>
      </c>
      <c r="G5" s="69">
        <f>G6+G74+G81+G106</f>
        <v>86193610</v>
      </c>
      <c r="H5" s="69">
        <f>H6+H75+H81+H106</f>
        <v>111774371</v>
      </c>
      <c r="I5" s="69">
        <f>I6+I74+I81+I106</f>
        <v>25580761</v>
      </c>
      <c r="J5" s="69">
        <f>J6+J74+J81+J106</f>
        <v>92692690</v>
      </c>
      <c r="K5" s="69">
        <f>K6+K74+K81+K106</f>
        <v>2963450</v>
      </c>
      <c r="L5" s="69">
        <f>L6+L74+L81+L106</f>
        <v>15932000</v>
      </c>
      <c r="M5" s="69">
        <f>M6+M74+M81+M106</f>
        <v>186231</v>
      </c>
      <c r="N5" s="38"/>
      <c r="O5" s="100"/>
      <c r="P5" s="101"/>
      <c r="Q5" s="122"/>
    </row>
    <row r="6" spans="2:22" ht="18.75" customHeight="1">
      <c r="B6" s="454" t="s">
        <v>3</v>
      </c>
      <c r="C6" s="454"/>
      <c r="D6" s="454"/>
      <c r="E6" s="51">
        <v>71960000</v>
      </c>
      <c r="F6" s="51" t="e">
        <f>F7+F41+F45</f>
        <v>#REF!</v>
      </c>
      <c r="G6" s="69">
        <f>G7+G23+G41+G45</f>
        <v>74913610</v>
      </c>
      <c r="H6" s="69">
        <f>H7+H23+H41+H45</f>
        <v>75583610</v>
      </c>
      <c r="I6" s="69">
        <f>H6-G6</f>
        <v>670000</v>
      </c>
      <c r="J6" s="70">
        <f>J7+J23+J41+J45</f>
        <v>68092690</v>
      </c>
      <c r="K6" s="70">
        <f>K7+K23+K41+K45</f>
        <v>2038920</v>
      </c>
      <c r="L6" s="70">
        <f>L7+L23+L41+L45</f>
        <v>5452000</v>
      </c>
      <c r="M6" s="356"/>
      <c r="N6" s="52"/>
      <c r="O6" s="102"/>
      <c r="P6" s="103"/>
      <c r="Q6" s="123"/>
    </row>
    <row r="7" spans="2:22" ht="18.75" customHeight="1">
      <c r="B7" s="104"/>
      <c r="C7" s="453" t="s">
        <v>66</v>
      </c>
      <c r="D7" s="453"/>
      <c r="E7" s="47">
        <v>35270000</v>
      </c>
      <c r="F7" s="47" t="e">
        <f>F8+#REF!+F10+F14+F16</f>
        <v>#REF!</v>
      </c>
      <c r="G7" s="71">
        <f>G8+G10+G14+G16</f>
        <v>34392690</v>
      </c>
      <c r="H7" s="71">
        <f>SUM(H8:H22)</f>
        <v>34392690</v>
      </c>
      <c r="I7" s="72">
        <f>H7-G7</f>
        <v>0</v>
      </c>
      <c r="J7" s="73">
        <f>J8+J10+J14+J16</f>
        <v>34392690</v>
      </c>
      <c r="K7" s="73">
        <f>K8+K10+K14+K16</f>
        <v>0</v>
      </c>
      <c r="L7" s="73"/>
      <c r="M7" s="357"/>
      <c r="N7" s="330"/>
      <c r="O7" s="331"/>
      <c r="P7" s="161"/>
      <c r="Q7" s="162">
        <f>Q8+Q10+Q14+Q16</f>
        <v>34392690</v>
      </c>
    </row>
    <row r="8" spans="2:22" ht="18.75" customHeight="1">
      <c r="B8" s="35"/>
      <c r="C8" s="104"/>
      <c r="D8" s="310" t="s">
        <v>10</v>
      </c>
      <c r="E8" s="15">
        <v>27120000</v>
      </c>
      <c r="F8" s="8" t="e">
        <f>E8-#REF!</f>
        <v>#REF!</v>
      </c>
      <c r="G8" s="332">
        <v>24486480</v>
      </c>
      <c r="H8" s="333">
        <f>J8+K8+L8</f>
        <v>24486480</v>
      </c>
      <c r="I8" s="334">
        <f>H8-G8</f>
        <v>0</v>
      </c>
      <c r="J8" s="332">
        <f>Q8-K8</f>
        <v>24486480</v>
      </c>
      <c r="K8" s="332"/>
      <c r="L8" s="332"/>
      <c r="M8" s="358"/>
      <c r="N8" s="335"/>
      <c r="O8" s="336"/>
      <c r="P8" s="337"/>
      <c r="Q8" s="338">
        <f>Q9</f>
        <v>24486480</v>
      </c>
    </row>
    <row r="9" spans="2:22" ht="18.75" customHeight="1">
      <c r="B9" s="35"/>
      <c r="C9" s="35"/>
      <c r="D9" s="104"/>
      <c r="E9" s="105"/>
      <c r="F9" s="106"/>
      <c r="G9" s="339"/>
      <c r="H9" s="339"/>
      <c r="I9" s="339"/>
      <c r="J9" s="339"/>
      <c r="K9" s="339"/>
      <c r="L9" s="339"/>
      <c r="M9" s="339"/>
      <c r="N9" s="340" t="s">
        <v>137</v>
      </c>
      <c r="O9" s="341" t="s">
        <v>195</v>
      </c>
      <c r="P9" s="337" t="s">
        <v>110</v>
      </c>
      <c r="Q9" s="342">
        <v>24486480</v>
      </c>
    </row>
    <row r="10" spans="2:22" ht="18.75" customHeight="1">
      <c r="B10" s="35"/>
      <c r="C10" s="35"/>
      <c r="D10" s="310" t="s">
        <v>11</v>
      </c>
      <c r="E10" s="15">
        <v>2980000</v>
      </c>
      <c r="F10" s="8" t="e">
        <f>E10-#REF!</f>
        <v>#REF!</v>
      </c>
      <c r="G10" s="332">
        <v>4368650</v>
      </c>
      <c r="H10" s="333">
        <f>J10+K10+L10</f>
        <v>4368650</v>
      </c>
      <c r="I10" s="334">
        <f>H10-G10</f>
        <v>0</v>
      </c>
      <c r="J10" s="332">
        <f>Q10-K10</f>
        <v>4368650</v>
      </c>
      <c r="K10" s="332"/>
      <c r="L10" s="332"/>
      <c r="M10" s="358"/>
      <c r="N10" s="340"/>
      <c r="O10" s="336"/>
      <c r="P10" s="337"/>
      <c r="Q10" s="338">
        <f>Q11+Q12+Q13</f>
        <v>4368650</v>
      </c>
    </row>
    <row r="11" spans="2:22" ht="18.75" customHeight="1">
      <c r="B11" s="35"/>
      <c r="C11" s="35"/>
      <c r="D11" s="35"/>
      <c r="E11" s="9"/>
      <c r="F11" s="36"/>
      <c r="G11" s="343"/>
      <c r="H11" s="343"/>
      <c r="I11" s="343"/>
      <c r="J11" s="343"/>
      <c r="K11" s="343"/>
      <c r="L11" s="343"/>
      <c r="M11" s="343"/>
      <c r="N11" s="340" t="s">
        <v>147</v>
      </c>
      <c r="O11" s="336">
        <v>0</v>
      </c>
      <c r="P11" s="337" t="s">
        <v>26</v>
      </c>
      <c r="Q11" s="342">
        <v>0</v>
      </c>
    </row>
    <row r="12" spans="2:22" ht="18.75" customHeight="1">
      <c r="B12" s="35"/>
      <c r="C12" s="35"/>
      <c r="D12" s="35"/>
      <c r="E12" s="9"/>
      <c r="F12" s="36"/>
      <c r="G12" s="343"/>
      <c r="H12" s="343"/>
      <c r="I12" s="343"/>
      <c r="J12" s="343"/>
      <c r="K12" s="343"/>
      <c r="L12" s="343"/>
      <c r="M12" s="343"/>
      <c r="N12" s="340" t="s">
        <v>148</v>
      </c>
      <c r="O12" s="341" t="s">
        <v>196</v>
      </c>
      <c r="P12" s="337" t="s">
        <v>110</v>
      </c>
      <c r="Q12" s="342">
        <v>2448650</v>
      </c>
    </row>
    <row r="13" spans="2:22" ht="18.75" customHeight="1">
      <c r="B13" s="35"/>
      <c r="C13" s="35"/>
      <c r="D13" s="35"/>
      <c r="E13" s="9"/>
      <c r="F13" s="36"/>
      <c r="G13" s="343"/>
      <c r="H13" s="343"/>
      <c r="I13" s="343"/>
      <c r="J13" s="343"/>
      <c r="K13" s="343"/>
      <c r="L13" s="343"/>
      <c r="M13" s="343"/>
      <c r="N13" s="340" t="s">
        <v>140</v>
      </c>
      <c r="O13" s="341" t="s">
        <v>157</v>
      </c>
      <c r="P13" s="337" t="s">
        <v>26</v>
      </c>
      <c r="Q13" s="342">
        <v>1920000</v>
      </c>
    </row>
    <row r="14" spans="2:22" ht="18.75" customHeight="1">
      <c r="B14" s="35"/>
      <c r="C14" s="35"/>
      <c r="D14" s="310" t="s">
        <v>12</v>
      </c>
      <c r="E14" s="15">
        <v>2260000</v>
      </c>
      <c r="F14" s="8" t="e">
        <f>E14-#REF!</f>
        <v>#REF!</v>
      </c>
      <c r="G14" s="332">
        <v>2404600</v>
      </c>
      <c r="H14" s="333">
        <f>J14+K14+L14</f>
        <v>2404600</v>
      </c>
      <c r="I14" s="334">
        <f>H14-G14</f>
        <v>0</v>
      </c>
      <c r="J14" s="332">
        <f>Q14-K14</f>
        <v>2404600</v>
      </c>
      <c r="K14" s="332"/>
      <c r="L14" s="332"/>
      <c r="M14" s="358"/>
      <c r="N14" s="340"/>
      <c r="O14" s="336"/>
      <c r="P14" s="337"/>
      <c r="Q14" s="338">
        <f>Q15</f>
        <v>2404600</v>
      </c>
      <c r="V14" s="34">
        <v>111688140</v>
      </c>
    </row>
    <row r="15" spans="2:22" ht="18.75" customHeight="1">
      <c r="B15" s="35"/>
      <c r="C15" s="35"/>
      <c r="D15" s="104"/>
      <c r="E15" s="105"/>
      <c r="F15" s="106"/>
      <c r="G15" s="339"/>
      <c r="H15" s="339"/>
      <c r="I15" s="339"/>
      <c r="J15" s="339"/>
      <c r="K15" s="339"/>
      <c r="L15" s="339"/>
      <c r="M15" s="339"/>
      <c r="N15" s="340" t="s">
        <v>90</v>
      </c>
      <c r="O15" s="341" t="s">
        <v>197</v>
      </c>
      <c r="P15" s="337" t="s">
        <v>26</v>
      </c>
      <c r="Q15" s="342">
        <v>2404600</v>
      </c>
      <c r="V15" s="34">
        <v>111774371</v>
      </c>
    </row>
    <row r="16" spans="2:22" ht="18.75" customHeight="1">
      <c r="B16" s="35"/>
      <c r="C16" s="35"/>
      <c r="D16" s="310" t="s">
        <v>13</v>
      </c>
      <c r="E16" s="15">
        <v>2910000</v>
      </c>
      <c r="F16" s="8" t="e">
        <f>E16-#REF!</f>
        <v>#REF!</v>
      </c>
      <c r="G16" s="332">
        <v>3132960</v>
      </c>
      <c r="H16" s="333">
        <f>J16+K16+L16</f>
        <v>3132960</v>
      </c>
      <c r="I16" s="334">
        <f>H16-G16</f>
        <v>0</v>
      </c>
      <c r="J16" s="332">
        <f>Q16-K16</f>
        <v>3132960</v>
      </c>
      <c r="K16" s="332"/>
      <c r="L16" s="332"/>
      <c r="M16" s="358"/>
      <c r="N16" s="340"/>
      <c r="O16" s="336"/>
      <c r="P16" s="337"/>
      <c r="Q16" s="338">
        <f>Q18+Q19+Q20+Q21+Q22</f>
        <v>3132960</v>
      </c>
      <c r="V16" s="34">
        <f>V14-V15</f>
        <v>-86231</v>
      </c>
    </row>
    <row r="17" spans="2:17" ht="18.75" customHeight="1">
      <c r="B17" s="35"/>
      <c r="C17" s="35"/>
      <c r="D17" s="35"/>
      <c r="E17" s="9"/>
      <c r="F17" s="36"/>
      <c r="G17" s="343"/>
      <c r="H17" s="343"/>
      <c r="I17" s="343"/>
      <c r="J17" s="343"/>
      <c r="K17" s="343"/>
      <c r="L17" s="343"/>
      <c r="M17" s="343"/>
      <c r="N17" s="344" t="s">
        <v>149</v>
      </c>
      <c r="O17" s="336"/>
      <c r="P17" s="337"/>
      <c r="Q17" s="342"/>
    </row>
    <row r="18" spans="2:17" ht="18.75" customHeight="1">
      <c r="B18" s="35"/>
      <c r="C18" s="35"/>
      <c r="D18" s="35"/>
      <c r="E18" s="9"/>
      <c r="F18" s="36"/>
      <c r="G18" s="343"/>
      <c r="H18" s="343"/>
      <c r="I18" s="343"/>
      <c r="J18" s="343"/>
      <c r="K18" s="343"/>
      <c r="L18" s="343"/>
      <c r="M18" s="343"/>
      <c r="N18" s="344" t="s">
        <v>150</v>
      </c>
      <c r="O18" s="336" t="s">
        <v>198</v>
      </c>
      <c r="P18" s="337" t="s">
        <v>26</v>
      </c>
      <c r="Q18" s="342">
        <v>962400</v>
      </c>
    </row>
    <row r="19" spans="2:17" ht="18.75" customHeight="1">
      <c r="B19" s="35"/>
      <c r="C19" s="35"/>
      <c r="D19" s="35"/>
      <c r="E19" s="9"/>
      <c r="F19" s="36"/>
      <c r="G19" s="343"/>
      <c r="H19" s="343"/>
      <c r="I19" s="343"/>
      <c r="J19" s="343"/>
      <c r="K19" s="343"/>
      <c r="L19" s="343"/>
      <c r="M19" s="343"/>
      <c r="N19" s="344" t="s">
        <v>151</v>
      </c>
      <c r="O19" s="336" t="s">
        <v>199</v>
      </c>
      <c r="P19" s="337" t="s">
        <v>26</v>
      </c>
      <c r="Q19" s="342">
        <v>98650</v>
      </c>
    </row>
    <row r="20" spans="2:17" ht="18.75" customHeight="1">
      <c r="B20" s="35"/>
      <c r="C20" s="35"/>
      <c r="D20" s="35"/>
      <c r="E20" s="9"/>
      <c r="F20" s="36"/>
      <c r="G20" s="343"/>
      <c r="H20" s="343"/>
      <c r="I20" s="343"/>
      <c r="J20" s="343"/>
      <c r="K20" s="343"/>
      <c r="L20" s="343"/>
      <c r="M20" s="343"/>
      <c r="N20" s="344" t="s">
        <v>152</v>
      </c>
      <c r="O20" s="336" t="s">
        <v>200</v>
      </c>
      <c r="P20" s="337" t="s">
        <v>26</v>
      </c>
      <c r="Q20" s="342">
        <v>1298500</v>
      </c>
    </row>
    <row r="21" spans="2:17" ht="18.75" customHeight="1">
      <c r="B21" s="35"/>
      <c r="C21" s="35"/>
      <c r="D21" s="35"/>
      <c r="E21" s="9"/>
      <c r="F21" s="36"/>
      <c r="G21" s="343"/>
      <c r="H21" s="343"/>
      <c r="I21" s="343"/>
      <c r="J21" s="343"/>
      <c r="K21" s="343"/>
      <c r="L21" s="343"/>
      <c r="M21" s="343"/>
      <c r="N21" s="344" t="s">
        <v>153</v>
      </c>
      <c r="O21" s="336" t="s">
        <v>201</v>
      </c>
      <c r="P21" s="337" t="s">
        <v>26</v>
      </c>
      <c r="Q21" s="342">
        <v>476110</v>
      </c>
    </row>
    <row r="22" spans="2:17" ht="18.75" customHeight="1">
      <c r="B22" s="35"/>
      <c r="C22" s="32"/>
      <c r="D22" s="32"/>
      <c r="E22" s="10"/>
      <c r="F22" s="11"/>
      <c r="G22" s="345"/>
      <c r="H22" s="345"/>
      <c r="I22" s="345"/>
      <c r="J22" s="345"/>
      <c r="K22" s="345"/>
      <c r="L22" s="345"/>
      <c r="M22" s="359"/>
      <c r="N22" s="344" t="s">
        <v>154</v>
      </c>
      <c r="O22" s="336" t="s">
        <v>202</v>
      </c>
      <c r="P22" s="337" t="s">
        <v>26</v>
      </c>
      <c r="Q22" s="342">
        <v>297300</v>
      </c>
    </row>
    <row r="23" spans="2:17" ht="18.75" customHeight="1">
      <c r="B23" s="35"/>
      <c r="C23" s="470" t="s">
        <v>87</v>
      </c>
      <c r="D23" s="470"/>
      <c r="E23" s="83">
        <v>24000000</v>
      </c>
      <c r="F23" s="83" t="e">
        <f>F24+#REF!+F32+F34</f>
        <v>#REF!</v>
      </c>
      <c r="G23" s="84">
        <f>G24+G27+G30+G32+G39</f>
        <v>24882920</v>
      </c>
      <c r="H23" s="84">
        <f>H24+H27+H30+H32+H39</f>
        <v>24882920</v>
      </c>
      <c r="I23" s="84">
        <f>I24+I27+I30+I32+I39</f>
        <v>0</v>
      </c>
      <c r="J23" s="84">
        <f>J24+J27+J30+J32+J39</f>
        <v>24000000</v>
      </c>
      <c r="K23" s="84">
        <f>K24+K27+K30+K32+K39</f>
        <v>882920</v>
      </c>
      <c r="L23" s="84">
        <f>L24+L30+L32+L39</f>
        <v>0</v>
      </c>
      <c r="M23" s="360"/>
      <c r="N23" s="167"/>
      <c r="O23" s="168"/>
      <c r="P23" s="169"/>
      <c r="Q23" s="170">
        <f>Q24+Q27+Q30+Q32+Q39</f>
        <v>24882920</v>
      </c>
    </row>
    <row r="24" spans="2:17" ht="18.75" customHeight="1">
      <c r="B24" s="35"/>
      <c r="C24" s="35"/>
      <c r="D24" s="310" t="s">
        <v>44</v>
      </c>
      <c r="E24" s="15">
        <v>18876000</v>
      </c>
      <c r="F24" s="8">
        <v>15264000</v>
      </c>
      <c r="G24" s="74">
        <v>20974400</v>
      </c>
      <c r="H24" s="78">
        <f>J24+K24+L24</f>
        <v>20974400</v>
      </c>
      <c r="I24" s="69">
        <f>H24-G24</f>
        <v>0</v>
      </c>
      <c r="J24" s="74">
        <v>20452400</v>
      </c>
      <c r="K24" s="74">
        <v>522000</v>
      </c>
      <c r="L24" s="74"/>
      <c r="M24" s="361"/>
      <c r="N24" s="164"/>
      <c r="O24" s="163"/>
      <c r="P24" s="147"/>
      <c r="Q24" s="148">
        <f>Q25+Q26</f>
        <v>20974400</v>
      </c>
    </row>
    <row r="25" spans="2:17" ht="18.75" customHeight="1">
      <c r="B25" s="35"/>
      <c r="C25" s="35"/>
      <c r="D25" s="304"/>
      <c r="E25" s="305"/>
      <c r="F25" s="306"/>
      <c r="G25" s="93"/>
      <c r="H25" s="93"/>
      <c r="I25" s="309"/>
      <c r="J25" s="93"/>
      <c r="K25" s="93"/>
      <c r="L25" s="93"/>
      <c r="M25" s="93"/>
      <c r="N25" s="164" t="s">
        <v>88</v>
      </c>
      <c r="O25" s="163" t="s">
        <v>192</v>
      </c>
      <c r="P25" s="147" t="s">
        <v>26</v>
      </c>
      <c r="Q25" s="149">
        <v>20153100</v>
      </c>
    </row>
    <row r="26" spans="2:17" ht="18.75" customHeight="1">
      <c r="B26" s="35"/>
      <c r="C26" s="35"/>
      <c r="D26" s="289"/>
      <c r="E26" s="295"/>
      <c r="F26" s="290"/>
      <c r="G26" s="291"/>
      <c r="H26" s="291"/>
      <c r="I26" s="291"/>
      <c r="J26" s="291"/>
      <c r="K26" s="291"/>
      <c r="L26" s="292"/>
      <c r="M26" s="93"/>
      <c r="N26" s="164"/>
      <c r="O26" s="163" t="s">
        <v>191</v>
      </c>
      <c r="P26" s="147" t="s">
        <v>26</v>
      </c>
      <c r="Q26" s="149">
        <v>821300</v>
      </c>
    </row>
    <row r="27" spans="2:17" ht="18.75" customHeight="1">
      <c r="B27" s="35"/>
      <c r="C27" s="35"/>
      <c r="D27" s="143" t="s">
        <v>11</v>
      </c>
      <c r="E27" s="144">
        <v>0</v>
      </c>
      <c r="F27" s="144"/>
      <c r="G27" s="144">
        <v>366420</v>
      </c>
      <c r="H27" s="78">
        <f>J27+K27+L27</f>
        <v>366420</v>
      </c>
      <c r="I27" s="69">
        <f>H27-G27</f>
        <v>0</v>
      </c>
      <c r="J27" s="75">
        <v>366420</v>
      </c>
      <c r="K27" s="75"/>
      <c r="L27" s="75"/>
      <c r="M27" s="265"/>
      <c r="N27" s="145"/>
      <c r="O27" s="146"/>
      <c r="P27" s="147"/>
      <c r="Q27" s="148">
        <f>Q28+Q29</f>
        <v>366420</v>
      </c>
    </row>
    <row r="28" spans="2:17" ht="18.75" customHeight="1">
      <c r="B28" s="35"/>
      <c r="C28" s="35"/>
      <c r="D28" s="289"/>
      <c r="E28" s="290"/>
      <c r="F28" s="290"/>
      <c r="G28" s="290"/>
      <c r="H28" s="290"/>
      <c r="I28" s="291"/>
      <c r="J28" s="291"/>
      <c r="K28" s="291"/>
      <c r="L28" s="292"/>
      <c r="M28" s="93"/>
      <c r="N28" s="145" t="s">
        <v>175</v>
      </c>
      <c r="O28" s="163" t="s">
        <v>187</v>
      </c>
      <c r="P28" s="147" t="s">
        <v>26</v>
      </c>
      <c r="Q28" s="149">
        <v>366420</v>
      </c>
    </row>
    <row r="29" spans="2:17" ht="18.75" customHeight="1">
      <c r="B29" s="35"/>
      <c r="C29" s="35"/>
      <c r="D29" s="32"/>
      <c r="E29" s="11"/>
      <c r="F29" s="11"/>
      <c r="G29" s="293"/>
      <c r="H29" s="11"/>
      <c r="I29" s="265"/>
      <c r="J29" s="265"/>
      <c r="K29" s="265"/>
      <c r="L29" s="294"/>
      <c r="M29" s="265"/>
      <c r="N29" s="145" t="s">
        <v>140</v>
      </c>
      <c r="O29" s="146">
        <v>0</v>
      </c>
      <c r="P29" s="147" t="s">
        <v>26</v>
      </c>
      <c r="Q29" s="149">
        <v>0</v>
      </c>
    </row>
    <row r="30" spans="2:17" ht="16.5" customHeight="1">
      <c r="B30" s="35"/>
      <c r="C30" s="35"/>
      <c r="D30" s="310" t="s">
        <v>89</v>
      </c>
      <c r="E30" s="15">
        <v>1573000</v>
      </c>
      <c r="F30" s="8">
        <v>1696000</v>
      </c>
      <c r="G30" s="74">
        <v>1710000</v>
      </c>
      <c r="H30" s="78">
        <f>J30+K30+L30</f>
        <v>1710000</v>
      </c>
      <c r="I30" s="69">
        <f>H30-G30</f>
        <v>0</v>
      </c>
      <c r="J30" s="74">
        <v>1618500</v>
      </c>
      <c r="K30" s="74">
        <v>91500</v>
      </c>
      <c r="L30" s="74"/>
      <c r="M30" s="361"/>
      <c r="N30" s="164"/>
      <c r="O30" s="163"/>
      <c r="P30" s="147"/>
      <c r="Q30" s="148">
        <f>Q31</f>
        <v>1710000</v>
      </c>
    </row>
    <row r="31" spans="2:17" ht="16.5" customHeight="1">
      <c r="B31" s="35"/>
      <c r="C31" s="35"/>
      <c r="D31" s="310"/>
      <c r="E31" s="15"/>
      <c r="F31" s="8"/>
      <c r="G31" s="74"/>
      <c r="H31" s="74"/>
      <c r="I31" s="78"/>
      <c r="J31" s="74"/>
      <c r="K31" s="74"/>
      <c r="L31" s="74"/>
      <c r="M31" s="361"/>
      <c r="N31" s="164" t="s">
        <v>90</v>
      </c>
      <c r="O31" s="163" t="s">
        <v>203</v>
      </c>
      <c r="P31" s="147" t="s">
        <v>26</v>
      </c>
      <c r="Q31" s="149">
        <v>1710000</v>
      </c>
    </row>
    <row r="32" spans="2:17" ht="16.5" customHeight="1">
      <c r="B32" s="35"/>
      <c r="C32" s="35"/>
      <c r="D32" s="32" t="s">
        <v>91</v>
      </c>
      <c r="E32" s="10">
        <v>1978000</v>
      </c>
      <c r="F32" s="11">
        <v>1877000.4992</v>
      </c>
      <c r="G32" s="75">
        <v>1832100</v>
      </c>
      <c r="H32" s="78">
        <f>Q32</f>
        <v>1832100</v>
      </c>
      <c r="I32" s="69">
        <f>H32-G32</f>
        <v>0</v>
      </c>
      <c r="J32" s="75">
        <v>1562680</v>
      </c>
      <c r="K32" s="75">
        <v>269420</v>
      </c>
      <c r="L32" s="75"/>
      <c r="M32" s="265"/>
      <c r="N32" s="164"/>
      <c r="O32" s="171"/>
      <c r="P32" s="147"/>
      <c r="Q32" s="172">
        <f>SUM(Q34:Q38)</f>
        <v>1832100</v>
      </c>
    </row>
    <row r="33" spans="2:21" ht="16.5" customHeight="1">
      <c r="B33" s="35"/>
      <c r="C33" s="35"/>
      <c r="D33" s="35"/>
      <c r="E33" s="9"/>
      <c r="F33" s="36"/>
      <c r="G33" s="113"/>
      <c r="H33" s="113"/>
      <c r="I33" s="113"/>
      <c r="J33" s="113"/>
      <c r="K33" s="113"/>
      <c r="L33" s="113"/>
      <c r="M33" s="113"/>
      <c r="N33" s="150" t="s">
        <v>141</v>
      </c>
      <c r="O33" s="312"/>
      <c r="P33" s="147"/>
      <c r="Q33" s="151"/>
    </row>
    <row r="34" spans="2:21" ht="16.5" customHeight="1">
      <c r="B34" s="35"/>
      <c r="C34" s="35"/>
      <c r="D34" s="35"/>
      <c r="E34" s="9"/>
      <c r="F34" s="36"/>
      <c r="G34" s="113"/>
      <c r="H34" s="113"/>
      <c r="I34" s="113"/>
      <c r="J34" s="113"/>
      <c r="K34" s="113"/>
      <c r="L34" s="113"/>
      <c r="M34" s="113"/>
      <c r="N34" s="150" t="s">
        <v>142</v>
      </c>
      <c r="O34" s="152" t="s">
        <v>204</v>
      </c>
      <c r="P34" s="147" t="s">
        <v>26</v>
      </c>
      <c r="Q34" s="151">
        <v>684400</v>
      </c>
      <c r="T34" s="318"/>
    </row>
    <row r="35" spans="2:21" ht="16.5" customHeight="1">
      <c r="B35" s="35"/>
      <c r="C35" s="35"/>
      <c r="D35" s="35"/>
      <c r="E35" s="9"/>
      <c r="F35" s="36"/>
      <c r="G35" s="113"/>
      <c r="H35" s="113"/>
      <c r="I35" s="113"/>
      <c r="J35" s="113"/>
      <c r="K35" s="113"/>
      <c r="L35" s="113"/>
      <c r="M35" s="113"/>
      <c r="N35" s="150" t="s">
        <v>143</v>
      </c>
      <c r="O35" s="152" t="s">
        <v>205</v>
      </c>
      <c r="P35" s="147" t="s">
        <v>26</v>
      </c>
      <c r="Q35" s="151">
        <v>70200</v>
      </c>
      <c r="T35" s="317"/>
    </row>
    <row r="36" spans="2:21" ht="16.5" customHeight="1">
      <c r="B36" s="35"/>
      <c r="C36" s="35"/>
      <c r="D36" s="35"/>
      <c r="E36" s="9"/>
      <c r="F36" s="36"/>
      <c r="G36" s="113"/>
      <c r="H36" s="113"/>
      <c r="I36" s="113"/>
      <c r="J36" s="113"/>
      <c r="K36" s="113"/>
      <c r="L36" s="113"/>
      <c r="M36" s="113"/>
      <c r="N36" s="199" t="s">
        <v>144</v>
      </c>
      <c r="O36" s="200" t="s">
        <v>207</v>
      </c>
      <c r="P36" s="201" t="s">
        <v>26</v>
      </c>
      <c r="Q36" s="202">
        <v>738800</v>
      </c>
    </row>
    <row r="37" spans="2:21" ht="16.5" customHeight="1">
      <c r="B37" s="35"/>
      <c r="C37" s="35"/>
      <c r="D37" s="35"/>
      <c r="E37" s="9"/>
      <c r="F37" s="36"/>
      <c r="G37" s="113"/>
      <c r="H37" s="113"/>
      <c r="I37" s="113"/>
      <c r="J37" s="113"/>
      <c r="K37" s="113"/>
      <c r="L37" s="113"/>
      <c r="M37" s="113"/>
      <c r="N37" s="150" t="s">
        <v>145</v>
      </c>
      <c r="O37" s="152" t="s">
        <v>244</v>
      </c>
      <c r="P37" s="147" t="s">
        <v>26</v>
      </c>
      <c r="Q37" s="151">
        <v>172400</v>
      </c>
    </row>
    <row r="38" spans="2:21" ht="16.5" customHeight="1">
      <c r="B38" s="35"/>
      <c r="C38" s="35"/>
      <c r="D38" s="35"/>
      <c r="E38" s="9"/>
      <c r="F38" s="36"/>
      <c r="G38" s="113"/>
      <c r="H38" s="113"/>
      <c r="I38" s="113"/>
      <c r="J38" s="113"/>
      <c r="K38" s="113"/>
      <c r="L38" s="113"/>
      <c r="M38" s="113"/>
      <c r="N38" s="145" t="s">
        <v>146</v>
      </c>
      <c r="O38" s="163" t="s">
        <v>206</v>
      </c>
      <c r="P38" s="261" t="s">
        <v>26</v>
      </c>
      <c r="Q38" s="260">
        <v>166300</v>
      </c>
      <c r="T38" s="317"/>
    </row>
    <row r="39" spans="2:21" ht="16.5" customHeight="1">
      <c r="B39" s="35"/>
      <c r="C39" s="35"/>
      <c r="D39" s="310" t="s">
        <v>138</v>
      </c>
      <c r="E39" s="15"/>
      <c r="F39" s="8"/>
      <c r="G39" s="78">
        <v>0</v>
      </c>
      <c r="H39" s="78">
        <f>J39+K39+L39</f>
        <v>0</v>
      </c>
      <c r="I39" s="69">
        <f>H39-G39</f>
        <v>0</v>
      </c>
      <c r="J39" s="78"/>
      <c r="K39" s="78">
        <v>0</v>
      </c>
      <c r="L39" s="78"/>
      <c r="M39" s="361"/>
      <c r="N39" s="166"/>
      <c r="O39" s="152"/>
      <c r="P39" s="147"/>
      <c r="Q39" s="172">
        <f>Q40</f>
        <v>0</v>
      </c>
    </row>
    <row r="40" spans="2:21" ht="16.5" customHeight="1">
      <c r="B40" s="35"/>
      <c r="C40" s="35"/>
      <c r="D40" s="35"/>
      <c r="E40" s="9"/>
      <c r="F40" s="36"/>
      <c r="G40" s="113"/>
      <c r="H40" s="113"/>
      <c r="I40" s="113"/>
      <c r="J40" s="113"/>
      <c r="K40" s="113"/>
      <c r="L40" s="113"/>
      <c r="M40" s="113"/>
      <c r="N40" s="164" t="s">
        <v>139</v>
      </c>
      <c r="O40" s="163">
        <v>0</v>
      </c>
      <c r="P40" s="147" t="s">
        <v>26</v>
      </c>
      <c r="Q40" s="149">
        <v>0</v>
      </c>
    </row>
    <row r="41" spans="2:21" ht="16.5" customHeight="1">
      <c r="B41" s="35"/>
      <c r="C41" s="453" t="s">
        <v>67</v>
      </c>
      <c r="D41" s="453"/>
      <c r="E41" s="47">
        <v>0</v>
      </c>
      <c r="F41" s="31" t="e">
        <f>E41-#REF!</f>
        <v>#REF!</v>
      </c>
      <c r="G41" s="73">
        <f>G42+G43+G44</f>
        <v>300000</v>
      </c>
      <c r="H41" s="73">
        <f>J41+K41+L41</f>
        <v>200000</v>
      </c>
      <c r="I41" s="73">
        <f t="shared" ref="I41:J41" si="0">I42+I43+I44</f>
        <v>-100000</v>
      </c>
      <c r="J41" s="73">
        <f t="shared" si="0"/>
        <v>0</v>
      </c>
      <c r="K41" s="73">
        <f>K42+K43+K44</f>
        <v>200000</v>
      </c>
      <c r="L41" s="73"/>
      <c r="M41" s="357"/>
      <c r="N41" s="173"/>
      <c r="O41" s="174"/>
      <c r="P41" s="161"/>
      <c r="Q41" s="175">
        <f>Q42+Q43+Q44</f>
        <v>200000</v>
      </c>
    </row>
    <row r="42" spans="2:21" ht="16.5" customHeight="1">
      <c r="B42" s="35"/>
      <c r="C42" s="35"/>
      <c r="D42" s="32" t="s">
        <v>14</v>
      </c>
      <c r="E42" s="10">
        <f>Q42</f>
        <v>200000</v>
      </c>
      <c r="F42" s="8" t="e">
        <f>E42-#REF!</f>
        <v>#REF!</v>
      </c>
      <c r="G42" s="75">
        <v>200000</v>
      </c>
      <c r="H42" s="78">
        <f>J42+K42+L42</f>
        <v>200000</v>
      </c>
      <c r="I42" s="75">
        <f>H42-G42</f>
        <v>0</v>
      </c>
      <c r="J42" s="75"/>
      <c r="K42" s="75">
        <v>200000</v>
      </c>
      <c r="L42" s="75"/>
      <c r="M42" s="265"/>
      <c r="N42" s="150" t="s">
        <v>58</v>
      </c>
      <c r="O42" s="146" t="s">
        <v>260</v>
      </c>
      <c r="P42" s="147" t="s">
        <v>26</v>
      </c>
      <c r="Q42" s="149">
        <v>200000</v>
      </c>
    </row>
    <row r="43" spans="2:21" ht="16.5" customHeight="1">
      <c r="B43" s="35"/>
      <c r="C43" s="35"/>
      <c r="D43" s="107" t="s">
        <v>68</v>
      </c>
      <c r="E43" s="108"/>
      <c r="F43" s="36"/>
      <c r="G43" s="77">
        <v>0</v>
      </c>
      <c r="H43" s="78">
        <f>J43+K43+L43</f>
        <v>0</v>
      </c>
      <c r="I43" s="75">
        <f t="shared" ref="I43:I44" si="1">H43-G43</f>
        <v>0</v>
      </c>
      <c r="J43" s="77"/>
      <c r="K43" s="118">
        <v>0</v>
      </c>
      <c r="L43" s="118"/>
      <c r="M43" s="362"/>
      <c r="N43" s="150" t="s">
        <v>113</v>
      </c>
      <c r="O43" s="146">
        <v>0</v>
      </c>
      <c r="P43" s="147" t="s">
        <v>26</v>
      </c>
      <c r="Q43" s="149">
        <v>0</v>
      </c>
    </row>
    <row r="44" spans="2:21" ht="16.5" customHeight="1">
      <c r="B44" s="35"/>
      <c r="C44" s="35"/>
      <c r="D44" s="104" t="s">
        <v>108</v>
      </c>
      <c r="E44" s="105"/>
      <c r="F44" s="36"/>
      <c r="G44" s="92">
        <v>100000</v>
      </c>
      <c r="H44" s="78">
        <f>J44+K44+L44</f>
        <v>0</v>
      </c>
      <c r="I44" s="75">
        <f t="shared" si="1"/>
        <v>-100000</v>
      </c>
      <c r="J44" s="240"/>
      <c r="K44" s="240"/>
      <c r="L44" s="115"/>
      <c r="M44" s="363"/>
      <c r="N44" s="150" t="s">
        <v>46</v>
      </c>
      <c r="O44" s="146" t="s">
        <v>266</v>
      </c>
      <c r="P44" s="147" t="s">
        <v>26</v>
      </c>
      <c r="Q44" s="149">
        <v>0</v>
      </c>
    </row>
    <row r="45" spans="2:21" ht="16.5" customHeight="1">
      <c r="B45" s="35"/>
      <c r="C45" s="453" t="s">
        <v>34</v>
      </c>
      <c r="D45" s="453"/>
      <c r="E45" s="47">
        <v>12690000</v>
      </c>
      <c r="F45" s="47" t="e">
        <f>F46+F48+F56+F60+F66+F70</f>
        <v>#REF!</v>
      </c>
      <c r="G45" s="71">
        <f>G46+G48+G56+G60+G66+G70</f>
        <v>15338000</v>
      </c>
      <c r="H45" s="71">
        <f>H46+H48+H56+H60+H66+H70</f>
        <v>16108000</v>
      </c>
      <c r="I45" s="72">
        <f>H45-G45</f>
        <v>770000</v>
      </c>
      <c r="J45" s="73">
        <f>J46+J48+J56+J60+J66+J70</f>
        <v>9700000</v>
      </c>
      <c r="K45" s="73">
        <f>K46+K48+K56+K60+K66+K70</f>
        <v>956000</v>
      </c>
      <c r="L45" s="73">
        <f>L46+L48+L56+L60+L66+L70</f>
        <v>5452000</v>
      </c>
      <c r="M45" s="357"/>
      <c r="N45" s="176"/>
      <c r="O45" s="174"/>
      <c r="P45" s="161"/>
      <c r="Q45" s="175">
        <f>Q46+Q48+Q56+Q60+Q66+Q70</f>
        <v>16108000</v>
      </c>
      <c r="U45" s="37"/>
    </row>
    <row r="46" spans="2:21" ht="16.5" customHeight="1">
      <c r="B46" s="35"/>
      <c r="C46" s="35"/>
      <c r="D46" s="32" t="s">
        <v>15</v>
      </c>
      <c r="E46" s="10">
        <v>0</v>
      </c>
      <c r="F46" s="8" t="e">
        <f>E46-#REF!</f>
        <v>#REF!</v>
      </c>
      <c r="G46" s="75">
        <v>192000</v>
      </c>
      <c r="H46" s="241">
        <f>Q46</f>
        <v>21000</v>
      </c>
      <c r="I46" s="241">
        <f>H46-G46</f>
        <v>-171000</v>
      </c>
      <c r="J46" s="124">
        <v>21000</v>
      </c>
      <c r="K46" s="124"/>
      <c r="L46" s="124"/>
      <c r="M46" s="266"/>
      <c r="N46" s="315"/>
      <c r="O46" s="183"/>
      <c r="P46" s="186"/>
      <c r="Q46" s="324">
        <f>Q47</f>
        <v>21000</v>
      </c>
    </row>
    <row r="47" spans="2:21" ht="16.5" customHeight="1">
      <c r="B47" s="35"/>
      <c r="C47" s="35"/>
      <c r="D47" s="35"/>
      <c r="E47" s="9"/>
      <c r="F47" s="36"/>
      <c r="G47" s="113"/>
      <c r="H47" s="325"/>
      <c r="I47" s="112"/>
      <c r="J47" s="112"/>
      <c r="K47" s="112"/>
      <c r="L47" s="112"/>
      <c r="M47" s="112"/>
      <c r="N47" s="326" t="s">
        <v>112</v>
      </c>
      <c r="O47" s="183" t="s">
        <v>258</v>
      </c>
      <c r="P47" s="180" t="s">
        <v>26</v>
      </c>
      <c r="Q47" s="181">
        <v>21000</v>
      </c>
      <c r="R47" s="34">
        <v>20300</v>
      </c>
    </row>
    <row r="48" spans="2:21" ht="16.5" customHeight="1">
      <c r="B48" s="35"/>
      <c r="C48" s="35"/>
      <c r="D48" s="310" t="s">
        <v>16</v>
      </c>
      <c r="E48" s="15">
        <v>500000</v>
      </c>
      <c r="F48" s="8" t="e">
        <f>E48-#REF!</f>
        <v>#REF!</v>
      </c>
      <c r="G48" s="74">
        <v>1027000</v>
      </c>
      <c r="H48" s="241">
        <f>Q48</f>
        <v>1466000</v>
      </c>
      <c r="I48" s="70">
        <f>H48-G48</f>
        <v>439000</v>
      </c>
      <c r="J48" s="79">
        <v>578000</v>
      </c>
      <c r="K48" s="79">
        <v>788000</v>
      </c>
      <c r="L48" s="79">
        <v>100000</v>
      </c>
      <c r="M48" s="364"/>
      <c r="N48" s="315"/>
      <c r="O48" s="183"/>
      <c r="P48" s="186"/>
      <c r="Q48" s="187">
        <f>SUM(Q49:Q55)</f>
        <v>1466000</v>
      </c>
      <c r="U48" s="37"/>
    </row>
    <row r="49" spans="2:18" ht="16.5" customHeight="1">
      <c r="B49" s="35"/>
      <c r="C49" s="35"/>
      <c r="D49" s="104"/>
      <c r="E49" s="105"/>
      <c r="F49" s="106"/>
      <c r="G49" s="93"/>
      <c r="H49" s="109"/>
      <c r="I49" s="109"/>
      <c r="J49" s="109"/>
      <c r="K49" s="109"/>
      <c r="L49" s="109"/>
      <c r="M49" s="109"/>
      <c r="N49" s="327" t="s">
        <v>33</v>
      </c>
      <c r="O49" s="328" t="s">
        <v>261</v>
      </c>
      <c r="P49" s="180" t="s">
        <v>246</v>
      </c>
      <c r="Q49" s="181">
        <v>300000</v>
      </c>
      <c r="R49" s="34">
        <v>238900</v>
      </c>
    </row>
    <row r="50" spans="2:18" ht="16.5" customHeight="1">
      <c r="B50" s="35"/>
      <c r="C50" s="35"/>
      <c r="D50" s="35"/>
      <c r="E50" s="9"/>
      <c r="F50" s="36"/>
      <c r="G50" s="113"/>
      <c r="H50" s="112"/>
      <c r="I50" s="112"/>
      <c r="J50" s="112"/>
      <c r="K50" s="112"/>
      <c r="L50" s="112"/>
      <c r="M50" s="112"/>
      <c r="N50" s="327" t="s">
        <v>73</v>
      </c>
      <c r="O50" s="328" t="s">
        <v>262</v>
      </c>
      <c r="P50" s="180" t="s">
        <v>247</v>
      </c>
      <c r="Q50" s="181">
        <v>0</v>
      </c>
    </row>
    <row r="51" spans="2:18" ht="16.5" customHeight="1">
      <c r="B51" s="35"/>
      <c r="C51" s="35"/>
      <c r="D51" s="35"/>
      <c r="E51" s="9"/>
      <c r="F51" s="36"/>
      <c r="G51" s="113"/>
      <c r="H51" s="112"/>
      <c r="I51" s="112"/>
      <c r="J51" s="112"/>
      <c r="K51" s="112"/>
      <c r="L51" s="112"/>
      <c r="M51" s="112"/>
      <c r="N51" s="327" t="s">
        <v>229</v>
      </c>
      <c r="O51" s="328" t="s">
        <v>262</v>
      </c>
      <c r="P51" s="180" t="s">
        <v>257</v>
      </c>
      <c r="Q51" s="181">
        <v>0</v>
      </c>
    </row>
    <row r="52" spans="2:18" ht="16.5" customHeight="1">
      <c r="B52" s="35"/>
      <c r="C52" s="35"/>
      <c r="D52" s="35"/>
      <c r="E52" s="9"/>
      <c r="F52" s="36"/>
      <c r="G52" s="113"/>
      <c r="H52" s="112"/>
      <c r="I52" s="112"/>
      <c r="J52" s="112"/>
      <c r="K52" s="112"/>
      <c r="L52" s="267"/>
      <c r="M52" s="112"/>
      <c r="N52" s="327" t="s">
        <v>240</v>
      </c>
      <c r="O52" s="183" t="s">
        <v>248</v>
      </c>
      <c r="P52" s="180" t="s">
        <v>234</v>
      </c>
      <c r="Q52" s="181">
        <v>60000</v>
      </c>
      <c r="R52" s="34">
        <v>63050</v>
      </c>
    </row>
    <row r="53" spans="2:18" ht="16.5" customHeight="1">
      <c r="B53" s="35"/>
      <c r="C53" s="35"/>
      <c r="D53" s="35"/>
      <c r="E53" s="9"/>
      <c r="F53" s="36"/>
      <c r="G53" s="113"/>
      <c r="H53" s="112"/>
      <c r="I53" s="112"/>
      <c r="J53" s="112"/>
      <c r="K53" s="112"/>
      <c r="L53" s="267"/>
      <c r="M53" s="112"/>
      <c r="N53" s="329" t="s">
        <v>241</v>
      </c>
      <c r="O53" s="183" t="s">
        <v>249</v>
      </c>
      <c r="P53" s="180" t="s">
        <v>234</v>
      </c>
      <c r="Q53" s="181">
        <v>150000</v>
      </c>
      <c r="R53" s="34">
        <v>100000</v>
      </c>
    </row>
    <row r="54" spans="2:18" ht="16.5" customHeight="1">
      <c r="B54" s="35"/>
      <c r="C54" s="35"/>
      <c r="D54" s="35"/>
      <c r="E54" s="9"/>
      <c r="F54" s="36"/>
      <c r="G54" s="113"/>
      <c r="H54" s="112"/>
      <c r="I54" s="112"/>
      <c r="J54" s="112"/>
      <c r="K54" s="112"/>
      <c r="L54" s="267"/>
      <c r="M54" s="112"/>
      <c r="N54" s="327" t="s">
        <v>242</v>
      </c>
      <c r="O54" s="183" t="s">
        <v>250</v>
      </c>
      <c r="P54" s="180" t="s">
        <v>234</v>
      </c>
      <c r="Q54" s="181">
        <v>770000</v>
      </c>
    </row>
    <row r="55" spans="2:18" ht="16.5" customHeight="1">
      <c r="B55" s="35"/>
      <c r="C55" s="35"/>
      <c r="D55" s="32"/>
      <c r="E55" s="10"/>
      <c r="F55" s="11"/>
      <c r="G55" s="265"/>
      <c r="H55" s="266"/>
      <c r="I55" s="266"/>
      <c r="J55" s="266"/>
      <c r="K55" s="266"/>
      <c r="L55" s="268"/>
      <c r="M55" s="266"/>
      <c r="N55" s="327" t="s">
        <v>243</v>
      </c>
      <c r="O55" s="183" t="s">
        <v>251</v>
      </c>
      <c r="P55" s="180" t="s">
        <v>110</v>
      </c>
      <c r="Q55" s="184">
        <v>186000</v>
      </c>
    </row>
    <row r="56" spans="2:18" ht="16.5" customHeight="1">
      <c r="B56" s="35"/>
      <c r="C56" s="35"/>
      <c r="D56" s="310" t="s">
        <v>17</v>
      </c>
      <c r="E56" s="15">
        <v>1304000</v>
      </c>
      <c r="F56" s="15" t="e">
        <f>#REF!</f>
        <v>#REF!</v>
      </c>
      <c r="G56" s="69">
        <v>1161000</v>
      </c>
      <c r="H56" s="241">
        <f>J56+K56+L56</f>
        <v>1131000</v>
      </c>
      <c r="I56" s="70">
        <f>H56-G56</f>
        <v>-30000</v>
      </c>
      <c r="J56" s="241">
        <v>521000</v>
      </c>
      <c r="K56" s="241"/>
      <c r="L56" s="241">
        <v>610000</v>
      </c>
      <c r="M56" s="364"/>
      <c r="N56" s="185"/>
      <c r="O56" s="183"/>
      <c r="P56" s="186"/>
      <c r="Q56" s="324">
        <f>SUM(Q57:Q59)</f>
        <v>1131000</v>
      </c>
    </row>
    <row r="57" spans="2:18" ht="16.5" customHeight="1">
      <c r="B57" s="35"/>
      <c r="C57" s="35"/>
      <c r="D57" s="104"/>
      <c r="E57" s="105"/>
      <c r="F57" s="106"/>
      <c r="G57" s="93"/>
      <c r="H57" s="93"/>
      <c r="I57" s="93"/>
      <c r="J57" s="110"/>
      <c r="K57" s="109"/>
      <c r="L57" s="109"/>
      <c r="M57" s="109"/>
      <c r="N57" s="164" t="s">
        <v>83</v>
      </c>
      <c r="O57" s="163" t="s">
        <v>219</v>
      </c>
      <c r="P57" s="147" t="s">
        <v>26</v>
      </c>
      <c r="Q57" s="149">
        <v>900000</v>
      </c>
    </row>
    <row r="58" spans="2:18" ht="16.5" customHeight="1">
      <c r="B58" s="35"/>
      <c r="C58" s="35"/>
      <c r="D58" s="35"/>
      <c r="E58" s="9"/>
      <c r="F58" s="36"/>
      <c r="G58" s="113"/>
      <c r="H58" s="113"/>
      <c r="I58" s="113"/>
      <c r="J58" s="112"/>
      <c r="K58" s="112"/>
      <c r="L58" s="112"/>
      <c r="M58" s="112"/>
      <c r="N58" s="164" t="s">
        <v>84</v>
      </c>
      <c r="O58" s="163" t="s">
        <v>220</v>
      </c>
      <c r="P58" s="147" t="s">
        <v>26</v>
      </c>
      <c r="Q58" s="149">
        <v>210000</v>
      </c>
    </row>
    <row r="59" spans="2:18" ht="16.5" customHeight="1">
      <c r="B59" s="35"/>
      <c r="C59" s="35"/>
      <c r="D59" s="32"/>
      <c r="E59" s="10"/>
      <c r="F59" s="11"/>
      <c r="G59" s="75"/>
      <c r="H59" s="75"/>
      <c r="I59" s="75"/>
      <c r="J59" s="124"/>
      <c r="K59" s="124"/>
      <c r="L59" s="124"/>
      <c r="M59" s="266"/>
      <c r="N59" s="164" t="s">
        <v>118</v>
      </c>
      <c r="O59" s="300" t="s">
        <v>194</v>
      </c>
      <c r="P59" s="180" t="s">
        <v>26</v>
      </c>
      <c r="Q59" s="181">
        <v>21000</v>
      </c>
    </row>
    <row r="60" spans="2:18" ht="18" customHeight="1">
      <c r="B60" s="35"/>
      <c r="C60" s="35"/>
      <c r="D60" s="32" t="s">
        <v>18</v>
      </c>
      <c r="E60" s="10">
        <v>1000000</v>
      </c>
      <c r="F60" s="11" t="e">
        <f>E60-#REF!</f>
        <v>#REF!</v>
      </c>
      <c r="G60" s="75">
        <v>2490000</v>
      </c>
      <c r="H60" s="78">
        <f>Q60</f>
        <v>3490000</v>
      </c>
      <c r="I60" s="125">
        <f>H60-G60</f>
        <v>1000000</v>
      </c>
      <c r="J60" s="124">
        <v>3490000</v>
      </c>
      <c r="K60" s="124"/>
      <c r="L60" s="124"/>
      <c r="M60" s="266"/>
      <c r="N60" s="179"/>
      <c r="O60" s="163"/>
      <c r="P60" s="177"/>
      <c r="Q60" s="148">
        <f>SUM(Q61:Q65)</f>
        <v>3490000</v>
      </c>
    </row>
    <row r="61" spans="2:18" ht="18" customHeight="1">
      <c r="B61" s="35"/>
      <c r="C61" s="35"/>
      <c r="D61" s="104"/>
      <c r="E61" s="105"/>
      <c r="F61" s="106"/>
      <c r="G61" s="93"/>
      <c r="H61" s="93"/>
      <c r="I61" s="93"/>
      <c r="J61" s="109"/>
      <c r="K61" s="240" t="s">
        <v>82</v>
      </c>
      <c r="L61" s="240"/>
      <c r="M61" s="365"/>
      <c r="N61" s="164" t="s">
        <v>27</v>
      </c>
      <c r="O61" s="163" t="s">
        <v>221</v>
      </c>
      <c r="P61" s="147" t="s">
        <v>26</v>
      </c>
      <c r="Q61" s="149">
        <v>3000000</v>
      </c>
    </row>
    <row r="62" spans="2:18" ht="18" customHeight="1">
      <c r="B62" s="35"/>
      <c r="C62" s="35"/>
      <c r="D62" s="35"/>
      <c r="E62" s="9"/>
      <c r="F62" s="36"/>
      <c r="G62" s="113"/>
      <c r="H62" s="113"/>
      <c r="I62" s="113"/>
      <c r="J62" s="112"/>
      <c r="K62" s="242"/>
      <c r="L62" s="242"/>
      <c r="M62" s="366"/>
      <c r="N62" s="315" t="s">
        <v>28</v>
      </c>
      <c r="O62" s="163" t="s">
        <v>162</v>
      </c>
      <c r="P62" s="147" t="s">
        <v>26</v>
      </c>
      <c r="Q62" s="149">
        <v>100000</v>
      </c>
    </row>
    <row r="63" spans="2:18" ht="18" customHeight="1">
      <c r="B63" s="35"/>
      <c r="C63" s="35"/>
      <c r="D63" s="35"/>
      <c r="E63" s="9"/>
      <c r="F63" s="36"/>
      <c r="G63" s="113"/>
      <c r="H63" s="113"/>
      <c r="I63" s="113"/>
      <c r="J63" s="112"/>
      <c r="K63" s="112"/>
      <c r="L63" s="112"/>
      <c r="M63" s="112"/>
      <c r="N63" s="315" t="s">
        <v>30</v>
      </c>
      <c r="O63" s="163" t="s">
        <v>122</v>
      </c>
      <c r="P63" s="147" t="s">
        <v>26</v>
      </c>
      <c r="Q63" s="149">
        <v>110000</v>
      </c>
    </row>
    <row r="64" spans="2:18" ht="18" customHeight="1">
      <c r="B64" s="35"/>
      <c r="C64" s="35"/>
      <c r="D64" s="35"/>
      <c r="E64" s="9"/>
      <c r="F64" s="36"/>
      <c r="G64" s="113"/>
      <c r="H64" s="113"/>
      <c r="I64" s="113"/>
      <c r="J64" s="112"/>
      <c r="K64" s="112"/>
      <c r="L64" s="112"/>
      <c r="M64" s="112"/>
      <c r="N64" s="315" t="s">
        <v>165</v>
      </c>
      <c r="O64" s="163" t="s">
        <v>252</v>
      </c>
      <c r="P64" s="147" t="s">
        <v>26</v>
      </c>
      <c r="Q64" s="149">
        <v>30000</v>
      </c>
    </row>
    <row r="65" spans="2:24" ht="18" customHeight="1">
      <c r="B65" s="35"/>
      <c r="C65" s="35"/>
      <c r="D65" s="35"/>
      <c r="E65" s="9"/>
      <c r="F65" s="36"/>
      <c r="G65" s="113"/>
      <c r="H65" s="113"/>
      <c r="I65" s="113"/>
      <c r="J65" s="112"/>
      <c r="K65" s="112"/>
      <c r="L65" s="112"/>
      <c r="M65" s="112"/>
      <c r="N65" s="315" t="s">
        <v>29</v>
      </c>
      <c r="O65" s="163" t="s">
        <v>115</v>
      </c>
      <c r="P65" s="147" t="s">
        <v>26</v>
      </c>
      <c r="Q65" s="149">
        <v>250000</v>
      </c>
    </row>
    <row r="66" spans="2:24" ht="18" customHeight="1">
      <c r="B66" s="35"/>
      <c r="C66" s="35"/>
      <c r="D66" s="310" t="s">
        <v>19</v>
      </c>
      <c r="E66" s="15">
        <v>4600000</v>
      </c>
      <c r="F66" s="8" t="e">
        <f>E66-#REF!</f>
        <v>#REF!</v>
      </c>
      <c r="G66" s="78">
        <v>3100000</v>
      </c>
      <c r="H66" s="78">
        <f>J66+K66+L66</f>
        <v>2768000</v>
      </c>
      <c r="I66" s="69">
        <f>H66-G66</f>
        <v>-332000</v>
      </c>
      <c r="J66" s="241">
        <v>1326000</v>
      </c>
      <c r="K66" s="241">
        <v>0</v>
      </c>
      <c r="L66" s="241">
        <v>1442000</v>
      </c>
      <c r="M66" s="364"/>
      <c r="N66" s="179"/>
      <c r="O66" s="163"/>
      <c r="P66" s="177"/>
      <c r="Q66" s="148">
        <f>Q67+Q68</f>
        <v>2768000</v>
      </c>
    </row>
    <row r="67" spans="2:24" ht="18" customHeight="1">
      <c r="B67" s="35"/>
      <c r="C67" s="35"/>
      <c r="D67" s="104"/>
      <c r="E67" s="105"/>
      <c r="F67" s="106"/>
      <c r="G67" s="93"/>
      <c r="H67" s="93"/>
      <c r="I67" s="93"/>
      <c r="J67" s="109"/>
      <c r="K67" s="109"/>
      <c r="L67" s="109"/>
      <c r="M67" s="109"/>
      <c r="N67" s="164" t="s">
        <v>31</v>
      </c>
      <c r="O67" s="163" t="s">
        <v>222</v>
      </c>
      <c r="P67" s="147" t="s">
        <v>26</v>
      </c>
      <c r="Q67" s="149">
        <v>2160000</v>
      </c>
      <c r="R67" s="34">
        <v>1098000</v>
      </c>
    </row>
    <row r="68" spans="2:24" s="350" customFormat="1" ht="18" customHeight="1">
      <c r="B68" s="346"/>
      <c r="C68" s="346"/>
      <c r="D68" s="346"/>
      <c r="E68" s="347"/>
      <c r="F68" s="348"/>
      <c r="G68" s="343"/>
      <c r="H68" s="343"/>
      <c r="I68" s="343"/>
      <c r="J68" s="343"/>
      <c r="K68" s="343"/>
      <c r="L68" s="343"/>
      <c r="M68" s="343"/>
      <c r="N68" s="340" t="s">
        <v>32</v>
      </c>
      <c r="O68" s="349" t="s">
        <v>183</v>
      </c>
      <c r="P68" s="337" t="s">
        <v>26</v>
      </c>
      <c r="Q68" s="342">
        <v>608000</v>
      </c>
      <c r="R68" s="350">
        <v>608000</v>
      </c>
    </row>
    <row r="69" spans="2:24" ht="18" customHeight="1">
      <c r="B69" s="35"/>
      <c r="C69" s="35"/>
      <c r="D69" s="35"/>
      <c r="E69" s="9"/>
      <c r="F69" s="36"/>
      <c r="G69" s="113"/>
      <c r="H69" s="113"/>
      <c r="I69" s="113"/>
      <c r="J69" s="112"/>
      <c r="K69" s="112"/>
      <c r="L69" s="112"/>
      <c r="M69" s="112"/>
      <c r="N69" s="316" t="s">
        <v>231</v>
      </c>
      <c r="O69" s="182" t="s">
        <v>230</v>
      </c>
      <c r="P69" s="147" t="s">
        <v>230</v>
      </c>
      <c r="Q69" s="149">
        <v>0</v>
      </c>
    </row>
    <row r="70" spans="2:24" ht="18" customHeight="1">
      <c r="B70" s="35"/>
      <c r="C70" s="35"/>
      <c r="D70" s="310" t="s">
        <v>55</v>
      </c>
      <c r="E70" s="15">
        <v>5286000</v>
      </c>
      <c r="F70" s="8"/>
      <c r="G70" s="74">
        <v>7368000</v>
      </c>
      <c r="H70" s="78">
        <f>J70+K70+L70</f>
        <v>7232000</v>
      </c>
      <c r="I70" s="69">
        <f>H70-G70</f>
        <v>-136000</v>
      </c>
      <c r="J70" s="79">
        <v>3764000</v>
      </c>
      <c r="K70" s="79">
        <v>168000</v>
      </c>
      <c r="L70" s="79">
        <v>3300000</v>
      </c>
      <c r="M70" s="364"/>
      <c r="N70" s="164"/>
      <c r="O70" s="163"/>
      <c r="P70" s="177"/>
      <c r="Q70" s="172">
        <f>Q71+Q72+Q73</f>
        <v>7232000</v>
      </c>
    </row>
    <row r="71" spans="2:24" ht="18" customHeight="1">
      <c r="B71" s="35"/>
      <c r="C71" s="35"/>
      <c r="D71" s="35"/>
      <c r="E71" s="105"/>
      <c r="F71" s="11"/>
      <c r="G71" s="110"/>
      <c r="H71" s="110"/>
      <c r="I71" s="110"/>
      <c r="J71" s="110"/>
      <c r="K71" s="110"/>
      <c r="L71" s="110"/>
      <c r="M71" s="109"/>
      <c r="N71" s="316" t="s">
        <v>232</v>
      </c>
      <c r="O71" s="163" t="s">
        <v>233</v>
      </c>
      <c r="P71" s="147" t="s">
        <v>235</v>
      </c>
      <c r="Q71" s="151">
        <v>6600000</v>
      </c>
    </row>
    <row r="72" spans="2:24" ht="18" customHeight="1">
      <c r="B72" s="35"/>
      <c r="C72" s="35"/>
      <c r="D72" s="35"/>
      <c r="E72" s="9"/>
      <c r="F72" s="11"/>
      <c r="G72" s="112"/>
      <c r="H72" s="112"/>
      <c r="I72" s="112"/>
      <c r="J72" s="112"/>
      <c r="K72" s="112"/>
      <c r="L72" s="112"/>
      <c r="M72" s="112"/>
      <c r="N72" s="316" t="s">
        <v>236</v>
      </c>
      <c r="O72" s="183" t="s">
        <v>237</v>
      </c>
      <c r="P72" s="180" t="s">
        <v>235</v>
      </c>
      <c r="Q72" s="184">
        <v>168000</v>
      </c>
    </row>
    <row r="73" spans="2:24" ht="18" customHeight="1">
      <c r="B73" s="32"/>
      <c r="C73" s="32"/>
      <c r="D73" s="32"/>
      <c r="E73" s="10"/>
      <c r="F73" s="11"/>
      <c r="G73" s="75"/>
      <c r="H73" s="75"/>
      <c r="I73" s="75"/>
      <c r="J73" s="124"/>
      <c r="K73" s="124"/>
      <c r="L73" s="124"/>
      <c r="M73" s="266"/>
      <c r="N73" s="316" t="s">
        <v>238</v>
      </c>
      <c r="O73" s="183" t="s">
        <v>239</v>
      </c>
      <c r="P73" s="180" t="s">
        <v>235</v>
      </c>
      <c r="Q73" s="184">
        <v>464000</v>
      </c>
      <c r="R73" s="34">
        <v>405000</v>
      </c>
    </row>
    <row r="74" spans="2:24" ht="18" customHeight="1">
      <c r="B74" s="454" t="s">
        <v>4</v>
      </c>
      <c r="C74" s="454"/>
      <c r="D74" s="454"/>
      <c r="E74" s="53">
        <v>50000</v>
      </c>
      <c r="F74" s="53" t="e">
        <f t="shared" ref="F74" si="2">F75</f>
        <v>#REF!</v>
      </c>
      <c r="G74" s="80">
        <f>G75</f>
        <v>1600000</v>
      </c>
      <c r="H74" s="81">
        <f>H75</f>
        <v>26324530</v>
      </c>
      <c r="I74" s="81">
        <f t="shared" ref="I74:I85" si="3">H74-G74</f>
        <v>24724530</v>
      </c>
      <c r="J74" s="82">
        <f>J75</f>
        <v>24100000</v>
      </c>
      <c r="K74" s="82">
        <f t="shared" ref="K74:L74" si="4">K75</f>
        <v>824530</v>
      </c>
      <c r="L74" s="82">
        <f t="shared" si="4"/>
        <v>1400000</v>
      </c>
      <c r="M74" s="367"/>
      <c r="N74" s="185"/>
      <c r="O74" s="183"/>
      <c r="P74" s="186"/>
      <c r="Q74" s="187"/>
    </row>
    <row r="75" spans="2:24" ht="18" customHeight="1">
      <c r="B75" s="104"/>
      <c r="C75" s="453" t="s">
        <v>20</v>
      </c>
      <c r="D75" s="453"/>
      <c r="E75" s="47">
        <v>50000</v>
      </c>
      <c r="F75" s="47" t="e">
        <f>F76+F80</f>
        <v>#REF!</v>
      </c>
      <c r="G75" s="71">
        <f>SUM(G76:G80)</f>
        <v>1600000</v>
      </c>
      <c r="H75" s="71">
        <f>SUM(H76:H80)</f>
        <v>26324530</v>
      </c>
      <c r="I75" s="71">
        <f t="shared" si="3"/>
        <v>24724530</v>
      </c>
      <c r="J75" s="71">
        <f>J76+J77+J80</f>
        <v>24100000</v>
      </c>
      <c r="K75" s="71">
        <f t="shared" ref="K75:L75" si="5">K76+K77+K80</f>
        <v>824530</v>
      </c>
      <c r="L75" s="71">
        <f t="shared" si="5"/>
        <v>1400000</v>
      </c>
      <c r="M75" s="368"/>
      <c r="N75" s="173"/>
      <c r="O75" s="174"/>
      <c r="P75" s="161"/>
      <c r="Q75" s="162">
        <f>SUM(Q76,Q77,Q79,Q80,Q78)</f>
        <v>26324530</v>
      </c>
    </row>
    <row r="76" spans="2:24" ht="18" customHeight="1">
      <c r="B76" s="35"/>
      <c r="C76" s="35"/>
      <c r="D76" s="32" t="s">
        <v>20</v>
      </c>
      <c r="E76" s="10">
        <v>0</v>
      </c>
      <c r="F76" s="11" t="e">
        <f>E76-#REF!</f>
        <v>#REF!</v>
      </c>
      <c r="G76" s="75">
        <v>0</v>
      </c>
      <c r="H76" s="75">
        <f>Q76</f>
        <v>0</v>
      </c>
      <c r="I76" s="69">
        <f t="shared" si="3"/>
        <v>0</v>
      </c>
      <c r="J76" s="75"/>
      <c r="K76" s="75">
        <v>0</v>
      </c>
      <c r="L76" s="75"/>
      <c r="M76" s="265"/>
      <c r="N76" s="164" t="s">
        <v>131</v>
      </c>
      <c r="O76" s="163">
        <v>0</v>
      </c>
      <c r="P76" s="177" t="s">
        <v>26</v>
      </c>
      <c r="Q76" s="151">
        <v>0</v>
      </c>
    </row>
    <row r="77" spans="2:24" ht="18" customHeight="1">
      <c r="B77" s="35"/>
      <c r="C77" s="35"/>
      <c r="D77" s="310" t="s">
        <v>21</v>
      </c>
      <c r="E77" s="15"/>
      <c r="F77" s="8"/>
      <c r="G77" s="93">
        <v>1400000</v>
      </c>
      <c r="H77" s="78">
        <f>J77+K77+L77</f>
        <v>26124530</v>
      </c>
      <c r="I77" s="69">
        <f t="shared" si="3"/>
        <v>24724530</v>
      </c>
      <c r="J77" s="93">
        <v>24000000</v>
      </c>
      <c r="K77" s="93">
        <v>724530</v>
      </c>
      <c r="L77" s="109">
        <v>1400000</v>
      </c>
      <c r="M77" s="109"/>
      <c r="N77" s="164" t="s">
        <v>263</v>
      </c>
      <c r="O77" s="163" t="s">
        <v>255</v>
      </c>
      <c r="P77" s="177" t="s">
        <v>26</v>
      </c>
      <c r="Q77" s="151">
        <v>1250000</v>
      </c>
    </row>
    <row r="78" spans="2:24" ht="18" customHeight="1">
      <c r="B78" s="35"/>
      <c r="C78" s="35"/>
      <c r="D78" s="319"/>
      <c r="E78" s="15"/>
      <c r="F78" s="8"/>
      <c r="G78" s="93"/>
      <c r="H78" s="78"/>
      <c r="I78" s="69"/>
      <c r="J78" s="93"/>
      <c r="K78" s="93"/>
      <c r="L78" s="109"/>
      <c r="M78" s="109"/>
      <c r="N78" s="351" t="s">
        <v>264</v>
      </c>
      <c r="O78" s="314" t="s">
        <v>265</v>
      </c>
      <c r="P78" s="274"/>
      <c r="Q78" s="275">
        <v>150000</v>
      </c>
    </row>
    <row r="79" spans="2:24" ht="18" customHeight="1">
      <c r="B79" s="35"/>
      <c r="C79" s="35"/>
      <c r="D79" s="310"/>
      <c r="E79" s="15"/>
      <c r="F79" s="8"/>
      <c r="G79" s="93"/>
      <c r="H79" s="78"/>
      <c r="I79" s="69"/>
      <c r="J79" s="93"/>
      <c r="K79" s="93"/>
      <c r="L79" s="109"/>
      <c r="M79" s="109"/>
      <c r="N79" s="164" t="s">
        <v>211</v>
      </c>
      <c r="O79" s="314" t="s">
        <v>212</v>
      </c>
      <c r="P79" s="274" t="s">
        <v>26</v>
      </c>
      <c r="Q79" s="275">
        <v>24724530</v>
      </c>
      <c r="V79" s="34">
        <v>1400000</v>
      </c>
      <c r="W79" s="34">
        <v>150000</v>
      </c>
      <c r="X79" s="34">
        <f>V79-W79</f>
        <v>1250000</v>
      </c>
    </row>
    <row r="80" spans="2:24" ht="18" customHeight="1">
      <c r="B80" s="35"/>
      <c r="C80" s="35"/>
      <c r="D80" s="310" t="s">
        <v>22</v>
      </c>
      <c r="E80" s="15">
        <v>50000</v>
      </c>
      <c r="F80" s="8" t="e">
        <f>E80-#REF!</f>
        <v>#REF!</v>
      </c>
      <c r="G80" s="74">
        <v>200000</v>
      </c>
      <c r="H80" s="78">
        <f>J80+K80+L80</f>
        <v>200000</v>
      </c>
      <c r="I80" s="69">
        <f>H80-G80</f>
        <v>0</v>
      </c>
      <c r="J80" s="74">
        <v>100000</v>
      </c>
      <c r="K80" s="74">
        <v>100000</v>
      </c>
      <c r="L80" s="74"/>
      <c r="M80" s="361"/>
      <c r="N80" s="164" t="s">
        <v>47</v>
      </c>
      <c r="O80" s="163" t="s">
        <v>184</v>
      </c>
      <c r="P80" s="147" t="s">
        <v>26</v>
      </c>
      <c r="Q80" s="181">
        <v>200000</v>
      </c>
    </row>
    <row r="81" spans="2:18" ht="18" customHeight="1">
      <c r="B81" s="454" t="s">
        <v>85</v>
      </c>
      <c r="C81" s="454"/>
      <c r="D81" s="454"/>
      <c r="E81" s="53">
        <v>4148000</v>
      </c>
      <c r="F81" s="53" t="e">
        <f>F82+F87</f>
        <v>#REF!</v>
      </c>
      <c r="G81" s="80">
        <f>G82+G87</f>
        <v>9680000</v>
      </c>
      <c r="H81" s="80">
        <f>H82+H87</f>
        <v>9680000</v>
      </c>
      <c r="I81" s="80">
        <f t="shared" si="3"/>
        <v>0</v>
      </c>
      <c r="J81" s="80">
        <f>J82+J87</f>
        <v>500000</v>
      </c>
      <c r="K81" s="80">
        <f>K82+K87</f>
        <v>100000</v>
      </c>
      <c r="L81" s="80">
        <f>L82+L87</f>
        <v>9080000</v>
      </c>
      <c r="M81" s="369"/>
      <c r="N81" s="185"/>
      <c r="O81" s="188"/>
      <c r="P81" s="186"/>
      <c r="Q81" s="184"/>
    </row>
    <row r="82" spans="2:18" ht="18" customHeight="1">
      <c r="B82" s="35"/>
      <c r="C82" s="453" t="s">
        <v>23</v>
      </c>
      <c r="D82" s="453"/>
      <c r="E82" s="47">
        <v>2150000</v>
      </c>
      <c r="F82" s="47" t="e">
        <f>SUM(#REF!+F83)</f>
        <v>#REF!</v>
      </c>
      <c r="G82" s="71">
        <f>G83+G85</f>
        <v>6080000</v>
      </c>
      <c r="H82" s="71">
        <f>H83+H85</f>
        <v>6080000</v>
      </c>
      <c r="I82" s="71">
        <f t="shared" ref="I82:L82" si="6">I83+I85</f>
        <v>0</v>
      </c>
      <c r="J82" s="71">
        <f t="shared" si="6"/>
        <v>0</v>
      </c>
      <c r="K82" s="71">
        <f t="shared" si="6"/>
        <v>0</v>
      </c>
      <c r="L82" s="71">
        <f t="shared" si="6"/>
        <v>6080000</v>
      </c>
      <c r="M82" s="368"/>
      <c r="N82" s="173"/>
      <c r="O82" s="189"/>
      <c r="P82" s="161"/>
      <c r="Q82" s="162">
        <f>Q83+Q85</f>
        <v>6080000</v>
      </c>
    </row>
    <row r="83" spans="2:18" ht="18" customHeight="1">
      <c r="B83" s="35"/>
      <c r="C83" s="35"/>
      <c r="D83" s="310" t="s">
        <v>53</v>
      </c>
      <c r="E83" s="15">
        <v>2150000</v>
      </c>
      <c r="F83" s="8"/>
      <c r="G83" s="74">
        <v>1000000</v>
      </c>
      <c r="H83" s="78">
        <f>J83+K83+L83</f>
        <v>1000000</v>
      </c>
      <c r="I83" s="69">
        <f t="shared" si="3"/>
        <v>0</v>
      </c>
      <c r="J83" s="74"/>
      <c r="K83" s="74"/>
      <c r="L83" s="74">
        <v>1000000</v>
      </c>
      <c r="M83" s="361"/>
      <c r="N83" s="164"/>
      <c r="O83" s="165"/>
      <c r="P83" s="177"/>
      <c r="Q83" s="172">
        <f>Q84</f>
        <v>1000000</v>
      </c>
    </row>
    <row r="84" spans="2:18" ht="18" customHeight="1">
      <c r="B84" s="35"/>
      <c r="C84" s="35"/>
      <c r="D84" s="310"/>
      <c r="E84" s="15"/>
      <c r="F84" s="8"/>
      <c r="G84" s="74"/>
      <c r="H84" s="203"/>
      <c r="I84" s="69">
        <f t="shared" si="3"/>
        <v>0</v>
      </c>
      <c r="J84" s="74"/>
      <c r="K84" s="74"/>
      <c r="L84" s="74"/>
      <c r="M84" s="361"/>
      <c r="N84" s="178" t="s">
        <v>223</v>
      </c>
      <c r="O84" s="165" t="s">
        <v>213</v>
      </c>
      <c r="P84" s="190" t="s">
        <v>26</v>
      </c>
      <c r="Q84" s="151">
        <v>1000000</v>
      </c>
    </row>
    <row r="85" spans="2:18" ht="18" customHeight="1">
      <c r="B85" s="35"/>
      <c r="C85" s="35"/>
      <c r="D85" s="310" t="s">
        <v>158</v>
      </c>
      <c r="E85" s="15"/>
      <c r="F85" s="8"/>
      <c r="G85" s="74">
        <v>5080000</v>
      </c>
      <c r="H85" s="203">
        <f>J85+K85+L85</f>
        <v>5080000</v>
      </c>
      <c r="I85" s="69">
        <f t="shared" si="3"/>
        <v>0</v>
      </c>
      <c r="J85" s="74"/>
      <c r="K85" s="74"/>
      <c r="L85" s="74">
        <v>5080000</v>
      </c>
      <c r="M85" s="361"/>
      <c r="N85" s="54"/>
      <c r="O85" s="165"/>
      <c r="P85" s="177"/>
      <c r="Q85" s="172">
        <f>Q86</f>
        <v>5080000</v>
      </c>
    </row>
    <row r="86" spans="2:18" ht="18" customHeight="1">
      <c r="B86" s="35"/>
      <c r="C86" s="35"/>
      <c r="D86" s="310"/>
      <c r="E86" s="15"/>
      <c r="F86" s="8"/>
      <c r="G86" s="74"/>
      <c r="H86" s="75"/>
      <c r="I86" s="74"/>
      <c r="J86" s="74"/>
      <c r="K86" s="74"/>
      <c r="L86" s="74"/>
      <c r="M86" s="361"/>
      <c r="N86" s="178" t="s">
        <v>160</v>
      </c>
      <c r="O86" s="165" t="s">
        <v>256</v>
      </c>
      <c r="P86" s="190" t="s">
        <v>26</v>
      </c>
      <c r="Q86" s="151">
        <v>5080000</v>
      </c>
    </row>
    <row r="87" spans="2:18" ht="18.75" customHeight="1">
      <c r="B87" s="35"/>
      <c r="C87" s="452" t="s">
        <v>24</v>
      </c>
      <c r="D87" s="452"/>
      <c r="E87" s="29">
        <v>1998000</v>
      </c>
      <c r="F87" s="29" t="e">
        <f>F88+F90+#REF!+F93+F97+F100+#REF!</f>
        <v>#REF!</v>
      </c>
      <c r="G87" s="76">
        <f>G88+G90+G93+G97+G100</f>
        <v>3600000</v>
      </c>
      <c r="H87" s="76">
        <f>H88+H90+H93+H97+H100</f>
        <v>3600000</v>
      </c>
      <c r="I87" s="76">
        <f>H87-G87</f>
        <v>0</v>
      </c>
      <c r="J87" s="76">
        <f>J88+J90+J93+J97+J100</f>
        <v>500000</v>
      </c>
      <c r="K87" s="76">
        <f>K88+K90+K93+K97+K100</f>
        <v>100000</v>
      </c>
      <c r="L87" s="76">
        <f>L88+L90+L93+L97+L100</f>
        <v>3000000</v>
      </c>
      <c r="M87" s="370"/>
      <c r="N87" s="191"/>
      <c r="O87" s="192"/>
      <c r="P87" s="169"/>
      <c r="Q87" s="76">
        <f>Q88+Q90+Q93+Q97+Q100</f>
        <v>3600000</v>
      </c>
    </row>
    <row r="88" spans="2:18" ht="18.75" customHeight="1">
      <c r="B88" s="35"/>
      <c r="C88" s="35"/>
      <c r="D88" s="67" t="s">
        <v>36</v>
      </c>
      <c r="E88" s="10">
        <v>300000</v>
      </c>
      <c r="F88" s="8" t="e">
        <f>E88-#REF!</f>
        <v>#REF!</v>
      </c>
      <c r="G88" s="75">
        <v>100000</v>
      </c>
      <c r="H88" s="78">
        <f>J88+K88+L88</f>
        <v>100000</v>
      </c>
      <c r="I88" s="69">
        <f>H88-G88</f>
        <v>0</v>
      </c>
      <c r="J88" s="75">
        <v>100000</v>
      </c>
      <c r="K88" s="75">
        <v>0</v>
      </c>
      <c r="L88" s="75"/>
      <c r="M88" s="265"/>
      <c r="N88" s="164"/>
      <c r="O88" s="165"/>
      <c r="P88" s="177"/>
      <c r="Q88" s="172">
        <f>Q89</f>
        <v>100000</v>
      </c>
    </row>
    <row r="89" spans="2:18" ht="18.75" customHeight="1">
      <c r="B89" s="35"/>
      <c r="C89" s="35"/>
      <c r="D89" s="32"/>
      <c r="E89" s="32"/>
      <c r="F89" s="32"/>
      <c r="G89" s="68"/>
      <c r="H89" s="68"/>
      <c r="I89" s="68"/>
      <c r="J89" s="68"/>
      <c r="K89" s="68"/>
      <c r="L89" s="68"/>
      <c r="M89" s="371"/>
      <c r="N89" s="164" t="s">
        <v>69</v>
      </c>
      <c r="O89" s="165" t="s">
        <v>162</v>
      </c>
      <c r="P89" s="147" t="s">
        <v>26</v>
      </c>
      <c r="Q89" s="151">
        <v>100000</v>
      </c>
    </row>
    <row r="90" spans="2:18" ht="18.75" customHeight="1">
      <c r="B90" s="35"/>
      <c r="C90" s="35"/>
      <c r="D90" s="32" t="s">
        <v>45</v>
      </c>
      <c r="E90" s="10">
        <v>50000</v>
      </c>
      <c r="F90" s="11" t="e">
        <f>E90-#REF!</f>
        <v>#REF!</v>
      </c>
      <c r="G90" s="75">
        <v>200000</v>
      </c>
      <c r="H90" s="78">
        <f>J90+K90+L90</f>
        <v>150000</v>
      </c>
      <c r="I90" s="125">
        <f>H90-G90</f>
        <v>-50000</v>
      </c>
      <c r="J90" s="75">
        <v>50000</v>
      </c>
      <c r="K90" s="124">
        <v>100000</v>
      </c>
      <c r="L90" s="124"/>
      <c r="M90" s="266"/>
      <c r="N90" s="164"/>
      <c r="O90" s="165"/>
      <c r="P90" s="177"/>
      <c r="Q90" s="172">
        <f>SUM(Q91:Q92)</f>
        <v>150000</v>
      </c>
    </row>
    <row r="91" spans="2:18" ht="18.75" customHeight="1">
      <c r="B91" s="35"/>
      <c r="C91" s="35"/>
      <c r="D91" s="120"/>
      <c r="E91" s="16"/>
      <c r="F91" s="36"/>
      <c r="G91" s="113"/>
      <c r="H91" s="113"/>
      <c r="I91" s="113"/>
      <c r="J91" s="113"/>
      <c r="K91" s="113"/>
      <c r="L91" s="113"/>
      <c r="M91" s="113"/>
      <c r="N91" s="164" t="s">
        <v>125</v>
      </c>
      <c r="O91" s="193" t="s">
        <v>162</v>
      </c>
      <c r="P91" s="147" t="s">
        <v>26</v>
      </c>
      <c r="Q91" s="151">
        <v>100000</v>
      </c>
    </row>
    <row r="92" spans="2:18" ht="18.75" customHeight="1">
      <c r="B92" s="35"/>
      <c r="C92" s="35"/>
      <c r="D92" s="89"/>
      <c r="E92" s="46"/>
      <c r="F92" s="11"/>
      <c r="G92" s="75"/>
      <c r="H92" s="75"/>
      <c r="I92" s="75"/>
      <c r="J92" s="75"/>
      <c r="K92" s="75"/>
      <c r="L92" s="75"/>
      <c r="M92" s="265"/>
      <c r="N92" s="164" t="s">
        <v>109</v>
      </c>
      <c r="O92" s="165" t="s">
        <v>215</v>
      </c>
      <c r="P92" s="147" t="s">
        <v>26</v>
      </c>
      <c r="Q92" s="151">
        <v>50000</v>
      </c>
    </row>
    <row r="93" spans="2:18" ht="18.75" customHeight="1">
      <c r="B93" s="35"/>
      <c r="C93" s="35"/>
      <c r="D93" s="310" t="s">
        <v>70</v>
      </c>
      <c r="E93" s="7">
        <v>1100000</v>
      </c>
      <c r="F93" s="7" t="e">
        <f>#REF!</f>
        <v>#REF!</v>
      </c>
      <c r="G93" s="121">
        <v>1600000</v>
      </c>
      <c r="H93" s="78">
        <f>J93+K93+L93</f>
        <v>1650000</v>
      </c>
      <c r="I93" s="69">
        <f>H93-G93</f>
        <v>50000</v>
      </c>
      <c r="J93" s="74">
        <v>150000</v>
      </c>
      <c r="K93" s="74">
        <v>0</v>
      </c>
      <c r="L93" s="74">
        <v>1500000</v>
      </c>
      <c r="M93" s="361"/>
      <c r="N93" s="164"/>
      <c r="O93" s="165"/>
      <c r="P93" s="147"/>
      <c r="Q93" s="172">
        <f>Q94+Q95+Q96</f>
        <v>1650000</v>
      </c>
    </row>
    <row r="94" spans="2:18" ht="18.75" customHeight="1">
      <c r="B94" s="35"/>
      <c r="C94" s="35"/>
      <c r="D94" s="104"/>
      <c r="E94" s="111"/>
      <c r="F94" s="104"/>
      <c r="G94" s="91"/>
      <c r="H94" s="91"/>
      <c r="I94" s="91"/>
      <c r="J94" s="91"/>
      <c r="K94" s="91"/>
      <c r="L94" s="91"/>
      <c r="M94" s="91"/>
      <c r="N94" s="164" t="s">
        <v>92</v>
      </c>
      <c r="O94" s="165" t="s">
        <v>182</v>
      </c>
      <c r="P94" s="177" t="s">
        <v>26</v>
      </c>
      <c r="Q94" s="151">
        <v>1500000</v>
      </c>
    </row>
    <row r="95" spans="2:18" ht="18.75" customHeight="1">
      <c r="B95" s="35"/>
      <c r="C95" s="35"/>
      <c r="D95" s="35"/>
      <c r="E95" s="16"/>
      <c r="F95" s="35"/>
      <c r="G95" s="114"/>
      <c r="H95" s="114"/>
      <c r="I95" s="114"/>
      <c r="J95" s="114"/>
      <c r="K95" s="114"/>
      <c r="L95" s="114"/>
      <c r="M95" s="114"/>
      <c r="N95" s="164" t="s">
        <v>174</v>
      </c>
      <c r="O95" s="165">
        <v>0</v>
      </c>
      <c r="P95" s="177" t="s">
        <v>26</v>
      </c>
      <c r="Q95" s="151">
        <v>0</v>
      </c>
    </row>
    <row r="96" spans="2:18" ht="18.75" customHeight="1">
      <c r="B96" s="35"/>
      <c r="C96" s="35"/>
      <c r="D96" s="35"/>
      <c r="E96" s="16"/>
      <c r="F96" s="35"/>
      <c r="G96" s="114"/>
      <c r="H96" s="114"/>
      <c r="I96" s="114"/>
      <c r="J96" s="114"/>
      <c r="K96" s="114"/>
      <c r="L96" s="114"/>
      <c r="M96" s="114"/>
      <c r="N96" s="164" t="s">
        <v>181</v>
      </c>
      <c r="O96" s="165" t="s">
        <v>216</v>
      </c>
      <c r="P96" s="177" t="s">
        <v>26</v>
      </c>
      <c r="Q96" s="151">
        <v>150000</v>
      </c>
      <c r="R96" s="34">
        <v>100000</v>
      </c>
    </row>
    <row r="97" spans="2:17" ht="18.75" customHeight="1">
      <c r="B97" s="35"/>
      <c r="C97" s="35"/>
      <c r="D97" s="310" t="s">
        <v>71</v>
      </c>
      <c r="E97" s="15">
        <v>200000</v>
      </c>
      <c r="F97" s="8" t="e">
        <f>E97-#REF!</f>
        <v>#REF!</v>
      </c>
      <c r="G97" s="74">
        <v>1100000</v>
      </c>
      <c r="H97" s="78">
        <f>J97+K97+L97</f>
        <v>1100000</v>
      </c>
      <c r="I97" s="69">
        <f>H97-G97</f>
        <v>0</v>
      </c>
      <c r="J97" s="79">
        <v>100000</v>
      </c>
      <c r="K97" s="79"/>
      <c r="L97" s="74">
        <v>1000000</v>
      </c>
      <c r="M97" s="361"/>
      <c r="N97" s="164"/>
      <c r="O97" s="165"/>
      <c r="P97" s="177"/>
      <c r="Q97" s="172">
        <f>Q98+Q99</f>
        <v>1100000</v>
      </c>
    </row>
    <row r="98" spans="2:17" ht="18.75" customHeight="1">
      <c r="B98" s="35"/>
      <c r="C98" s="35"/>
      <c r="D98" s="304"/>
      <c r="E98" s="305"/>
      <c r="F98" s="306"/>
      <c r="G98" s="291"/>
      <c r="H98" s="291"/>
      <c r="I98" s="291"/>
      <c r="J98" s="307"/>
      <c r="K98" s="291"/>
      <c r="L98" s="308"/>
      <c r="M98" s="93"/>
      <c r="N98" s="164" t="s">
        <v>188</v>
      </c>
      <c r="O98" s="165" t="s">
        <v>170</v>
      </c>
      <c r="P98" s="177" t="s">
        <v>26</v>
      </c>
      <c r="Q98" s="151">
        <v>100000</v>
      </c>
    </row>
    <row r="99" spans="2:17" ht="18.75" customHeight="1">
      <c r="B99" s="35"/>
      <c r="C99" s="35"/>
      <c r="D99" s="32"/>
      <c r="E99" s="10"/>
      <c r="F99" s="11"/>
      <c r="G99" s="265"/>
      <c r="H99" s="265"/>
      <c r="I99" s="265"/>
      <c r="J99" s="266"/>
      <c r="K99" s="265"/>
      <c r="L99" s="294"/>
      <c r="M99" s="265"/>
      <c r="N99" s="164" t="s">
        <v>189</v>
      </c>
      <c r="O99" s="165" t="s">
        <v>190</v>
      </c>
      <c r="P99" s="177" t="s">
        <v>26</v>
      </c>
      <c r="Q99" s="275">
        <v>1000000</v>
      </c>
    </row>
    <row r="100" spans="2:17" ht="18.75" customHeight="1">
      <c r="B100" s="35"/>
      <c r="C100" s="35"/>
      <c r="D100" s="310" t="s">
        <v>72</v>
      </c>
      <c r="E100" s="15">
        <v>320000</v>
      </c>
      <c r="F100" s="15">
        <v>320000</v>
      </c>
      <c r="G100" s="69">
        <v>600000</v>
      </c>
      <c r="H100" s="78">
        <f>J100+K100+L100</f>
        <v>600000</v>
      </c>
      <c r="I100" s="69">
        <f>H100-G100</f>
        <v>0</v>
      </c>
      <c r="J100" s="79">
        <v>100000</v>
      </c>
      <c r="K100" s="74"/>
      <c r="L100" s="74">
        <v>500000</v>
      </c>
      <c r="M100" s="361"/>
      <c r="N100" s="164"/>
      <c r="O100" s="165"/>
      <c r="P100" s="177"/>
      <c r="Q100" s="172">
        <f>Q101+Q102</f>
        <v>600000</v>
      </c>
    </row>
    <row r="101" spans="2:17" ht="18.75" customHeight="1">
      <c r="B101" s="35"/>
      <c r="C101" s="35"/>
      <c r="D101" s="35"/>
      <c r="E101" s="9"/>
      <c r="F101" s="9"/>
      <c r="G101" s="301"/>
      <c r="H101" s="113"/>
      <c r="I101" s="301"/>
      <c r="J101" s="112"/>
      <c r="K101" s="113"/>
      <c r="L101" s="113"/>
      <c r="M101" s="113"/>
      <c r="N101" s="164" t="s">
        <v>116</v>
      </c>
      <c r="O101" s="165" t="s">
        <v>214</v>
      </c>
      <c r="P101" s="177" t="s">
        <v>26</v>
      </c>
      <c r="Q101" s="151">
        <v>100000</v>
      </c>
    </row>
    <row r="102" spans="2:17" ht="18.75" customHeight="1">
      <c r="B102" s="35"/>
      <c r="C102" s="35"/>
      <c r="D102" s="35"/>
      <c r="E102" s="9"/>
      <c r="F102" s="36"/>
      <c r="G102" s="113"/>
      <c r="H102" s="113"/>
      <c r="I102" s="113"/>
      <c r="J102" s="113"/>
      <c r="K102" s="113"/>
      <c r="L102" s="113"/>
      <c r="M102" s="113"/>
      <c r="N102" s="164" t="s">
        <v>259</v>
      </c>
      <c r="O102" s="165" t="s">
        <v>180</v>
      </c>
      <c r="P102" s="177" t="s">
        <v>26</v>
      </c>
      <c r="Q102" s="151">
        <v>500000</v>
      </c>
    </row>
    <row r="103" spans="2:17" ht="18.75" customHeight="1">
      <c r="B103" s="455" t="s">
        <v>166</v>
      </c>
      <c r="C103" s="456"/>
      <c r="D103" s="457"/>
      <c r="E103" s="15"/>
      <c r="F103" s="8"/>
      <c r="G103" s="78">
        <f>G104</f>
        <v>0</v>
      </c>
      <c r="H103" s="78">
        <v>0</v>
      </c>
      <c r="I103" s="78">
        <v>0</v>
      </c>
      <c r="J103" s="78">
        <f>J104</f>
        <v>0</v>
      </c>
      <c r="K103" s="78">
        <f t="shared" ref="K103:L104" si="7">K104</f>
        <v>0</v>
      </c>
      <c r="L103" s="78">
        <f t="shared" si="7"/>
        <v>0</v>
      </c>
      <c r="M103" s="361"/>
      <c r="N103" s="54"/>
      <c r="O103" s="273"/>
      <c r="P103" s="274"/>
      <c r="Q103" s="275">
        <v>0</v>
      </c>
    </row>
    <row r="104" spans="2:17" ht="18.75" customHeight="1">
      <c r="B104" s="310"/>
      <c r="C104" s="458" t="s">
        <v>166</v>
      </c>
      <c r="D104" s="459"/>
      <c r="E104" s="29"/>
      <c r="F104" s="276"/>
      <c r="G104" s="277">
        <f>G105</f>
        <v>0</v>
      </c>
      <c r="H104" s="277">
        <v>0</v>
      </c>
      <c r="I104" s="277">
        <v>0</v>
      </c>
      <c r="J104" s="277">
        <f>J105</f>
        <v>0</v>
      </c>
      <c r="K104" s="277">
        <v>0</v>
      </c>
      <c r="L104" s="277">
        <f t="shared" si="7"/>
        <v>0</v>
      </c>
      <c r="M104" s="372"/>
      <c r="N104" s="278"/>
      <c r="O104" s="279"/>
      <c r="P104" s="280"/>
      <c r="Q104" s="281">
        <v>0</v>
      </c>
    </row>
    <row r="105" spans="2:17" ht="18.75" customHeight="1">
      <c r="B105" s="310"/>
      <c r="C105" s="269"/>
      <c r="D105" s="310" t="s">
        <v>166</v>
      </c>
      <c r="E105" s="15"/>
      <c r="F105" s="8"/>
      <c r="G105" s="78">
        <v>0</v>
      </c>
      <c r="H105" s="78">
        <f>J105+K105+L105</f>
        <v>0</v>
      </c>
      <c r="I105" s="69">
        <f t="shared" ref="I104:I109" si="8">H105-G105</f>
        <v>0</v>
      </c>
      <c r="J105" s="78">
        <v>0</v>
      </c>
      <c r="K105" s="78">
        <v>0</v>
      </c>
      <c r="L105" s="78">
        <v>0</v>
      </c>
      <c r="M105" s="361"/>
      <c r="N105" s="54" t="s">
        <v>171</v>
      </c>
      <c r="O105" s="273"/>
      <c r="P105" s="274"/>
      <c r="Q105" s="275">
        <v>0</v>
      </c>
    </row>
    <row r="106" spans="2:17" ht="18.75" customHeight="1">
      <c r="B106" s="451" t="s">
        <v>104</v>
      </c>
      <c r="C106" s="451"/>
      <c r="D106" s="451"/>
      <c r="E106" s="15">
        <v>500000</v>
      </c>
      <c r="F106" s="15" t="e">
        <f t="shared" ref="F106:F107" si="9">F107</f>
        <v>#REF!</v>
      </c>
      <c r="G106" s="97"/>
      <c r="H106" s="119">
        <f>H107</f>
        <v>186231</v>
      </c>
      <c r="I106" s="97">
        <f t="shared" si="8"/>
        <v>186231</v>
      </c>
      <c r="J106" s="94">
        <f>J107</f>
        <v>0</v>
      </c>
      <c r="K106" s="94">
        <f t="shared" ref="K106:L107" si="10">K107</f>
        <v>0</v>
      </c>
      <c r="L106" s="94"/>
      <c r="M106" s="373">
        <f>M107</f>
        <v>186231</v>
      </c>
      <c r="N106" s="164"/>
      <c r="O106" s="165"/>
      <c r="P106" s="177"/>
      <c r="Q106" s="172">
        <f>H106</f>
        <v>186231</v>
      </c>
    </row>
    <row r="107" spans="2:17" ht="18.75" customHeight="1">
      <c r="B107" s="271"/>
      <c r="C107" s="452" t="s">
        <v>104</v>
      </c>
      <c r="D107" s="452"/>
      <c r="E107" s="29">
        <v>500000</v>
      </c>
      <c r="F107" s="29" t="e">
        <f t="shared" si="9"/>
        <v>#REF!</v>
      </c>
      <c r="G107" s="98"/>
      <c r="H107" s="98">
        <f>H108+H109</f>
        <v>186231</v>
      </c>
      <c r="I107" s="98">
        <f t="shared" si="8"/>
        <v>186231</v>
      </c>
      <c r="J107" s="98">
        <f t="shared" ref="J107" si="11">J108</f>
        <v>0</v>
      </c>
      <c r="K107" s="98">
        <f>K108+K109</f>
        <v>0</v>
      </c>
      <c r="L107" s="98">
        <f t="shared" si="10"/>
        <v>0</v>
      </c>
      <c r="M107" s="374">
        <f>M108</f>
        <v>186231</v>
      </c>
      <c r="N107" s="167"/>
      <c r="O107" s="192"/>
      <c r="P107" s="169"/>
      <c r="Q107" s="170">
        <f>Q108+Q109</f>
        <v>186231</v>
      </c>
    </row>
    <row r="108" spans="2:17" ht="18.75" customHeight="1">
      <c r="B108" s="35"/>
      <c r="C108" s="271"/>
      <c r="D108" s="310" t="s">
        <v>104</v>
      </c>
      <c r="E108" s="15">
        <v>500000</v>
      </c>
      <c r="F108" s="15" t="e">
        <f>#REF!</f>
        <v>#REF!</v>
      </c>
      <c r="G108" s="69"/>
      <c r="H108" s="78">
        <f>M108</f>
        <v>186231</v>
      </c>
      <c r="I108" s="69">
        <f t="shared" si="8"/>
        <v>186231</v>
      </c>
      <c r="J108" s="74">
        <v>0</v>
      </c>
      <c r="K108" s="74">
        <v>0</v>
      </c>
      <c r="L108" s="74">
        <v>0</v>
      </c>
      <c r="M108" s="361">
        <v>186231</v>
      </c>
      <c r="N108" s="164" t="s">
        <v>168</v>
      </c>
      <c r="O108" s="165"/>
      <c r="P108" s="177" t="s">
        <v>26</v>
      </c>
      <c r="Q108" s="151">
        <v>186231</v>
      </c>
    </row>
    <row r="109" spans="2:17" ht="18.75" customHeight="1">
      <c r="B109" s="32"/>
      <c r="C109" s="32"/>
      <c r="D109" s="310" t="s">
        <v>167</v>
      </c>
      <c r="E109" s="310"/>
      <c r="F109" s="310"/>
      <c r="G109" s="8">
        <v>0</v>
      </c>
      <c r="H109" s="78">
        <f>J109+K109+L109</f>
        <v>0</v>
      </c>
      <c r="I109" s="69">
        <f t="shared" si="8"/>
        <v>0</v>
      </c>
      <c r="J109" s="8"/>
      <c r="K109" s="8">
        <v>0</v>
      </c>
      <c r="L109" s="8">
        <v>0</v>
      </c>
      <c r="M109" s="375"/>
      <c r="N109" s="164" t="s">
        <v>169</v>
      </c>
      <c r="O109" s="270"/>
      <c r="P109" s="270" t="s">
        <v>26</v>
      </c>
      <c r="Q109" s="272">
        <v>0</v>
      </c>
    </row>
  </sheetData>
  <mergeCells count="20">
    <mergeCell ref="N3:Q4"/>
    <mergeCell ref="B5:D5"/>
    <mergeCell ref="B74:D74"/>
    <mergeCell ref="B3:D3"/>
    <mergeCell ref="E3:E4"/>
    <mergeCell ref="F3:F4"/>
    <mergeCell ref="J3:L3"/>
    <mergeCell ref="B6:D6"/>
    <mergeCell ref="C7:D7"/>
    <mergeCell ref="C23:D23"/>
    <mergeCell ref="C41:D41"/>
    <mergeCell ref="C45:D45"/>
    <mergeCell ref="B106:D106"/>
    <mergeCell ref="C107:D107"/>
    <mergeCell ref="C75:D75"/>
    <mergeCell ref="B81:D81"/>
    <mergeCell ref="C82:D82"/>
    <mergeCell ref="C87:D87"/>
    <mergeCell ref="B103:D103"/>
    <mergeCell ref="C104:D104"/>
  </mergeCells>
  <phoneticPr fontId="3" type="noConversion"/>
  <pageMargins left="0" right="0" top="0.51181102362204722" bottom="0.39370078740157483" header="0.51181102362204722" footer="0.19685039370078741"/>
  <pageSetup paperSize="9" scale="95" fitToHeight="0" orientation="landscape" horizontalDpi="300" verticalDpi="300" r:id="rId1"/>
  <headerFooter alignWithMargins="0">
    <oddFooter>&amp;R2020년푸드뱅크세출예산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표지</vt:lpstr>
      <vt:lpstr>예산안 총칙</vt:lpstr>
      <vt:lpstr>세입세출총괄</vt:lpstr>
      <vt:lpstr>세입예산서</vt:lpstr>
      <vt:lpstr>세출예산서</vt:lpstr>
      <vt:lpstr>세입세출총괄!Print_Titles</vt:lpstr>
      <vt:lpstr>세입예산서!Print_Titles</vt:lpstr>
      <vt:lpstr>세출예산서!Print_Titles</vt:lpstr>
    </vt:vector>
  </TitlesOfParts>
  <Company>사회복지과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master</cp:lastModifiedBy>
  <cp:lastPrinted>2020-11-12T04:27:31Z</cp:lastPrinted>
  <dcterms:created xsi:type="dcterms:W3CDTF">2006-05-17T01:39:20Z</dcterms:created>
  <dcterms:modified xsi:type="dcterms:W3CDTF">2020-11-12T04:27:33Z</dcterms:modified>
</cp:coreProperties>
</file>