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3차추경(완)\"/>
    </mc:Choice>
  </mc:AlternateContent>
  <bookViews>
    <workbookView xWindow="-120" yWindow="-120" windowWidth="29040" windowHeight="15840" activeTab="1"/>
  </bookViews>
  <sheets>
    <sheet name="표지" sheetId="14" r:id="rId1"/>
    <sheet name="예산안 총칙" sheetId="26" r:id="rId2"/>
    <sheet name="세입세출총괄" sheetId="27" r:id="rId3"/>
    <sheet name="세입예산서" sheetId="5" r:id="rId4"/>
    <sheet name="세출예산서" sheetId="28" r:id="rId5"/>
  </sheets>
  <definedNames>
    <definedName name="_xlnm.Print_Area" localSheetId="4">세출예산서!$A$2:$N$153</definedName>
    <definedName name="_xlnm.Print_Titles" localSheetId="2">세입세출총괄!$5:$7</definedName>
    <definedName name="_xlnm.Print_Titles" localSheetId="3">세입예산서!$3:$4</definedName>
    <definedName name="_xlnm.Print_Titles" localSheetId="4">세출예산서!$3:$4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51" i="28" l="1"/>
  <c r="N153" i="28" l="1"/>
  <c r="N152" i="28"/>
  <c r="J153" i="28"/>
  <c r="J152" i="28"/>
  <c r="F153" i="28"/>
  <c r="F152" i="28"/>
  <c r="F151" i="28"/>
  <c r="L8" i="27" l="1"/>
  <c r="L68" i="27"/>
  <c r="J5" i="28"/>
  <c r="E151" i="28"/>
  <c r="E152" i="28"/>
  <c r="M55" i="27" l="1"/>
  <c r="G76" i="28" l="1"/>
  <c r="L32" i="27"/>
  <c r="E22" i="5" l="1"/>
  <c r="E21" i="5" s="1"/>
  <c r="E19" i="5"/>
  <c r="E18" i="5" s="1"/>
  <c r="E16" i="5"/>
  <c r="E15" i="5"/>
  <c r="E13" i="5"/>
  <c r="E12" i="5" s="1"/>
  <c r="E7" i="5"/>
  <c r="E6" i="5" s="1"/>
  <c r="E5" i="5" s="1"/>
  <c r="E133" i="28"/>
  <c r="N143" i="28" l="1"/>
  <c r="N139" i="28"/>
  <c r="N136" i="28"/>
  <c r="N134" i="28"/>
  <c r="E113" i="28" l="1"/>
  <c r="I104" i="28"/>
  <c r="N146" i="28"/>
  <c r="N133" i="28" s="1"/>
  <c r="I133" i="28"/>
  <c r="H133" i="28"/>
  <c r="G133" i="28"/>
  <c r="G113" i="28"/>
  <c r="H113" i="28"/>
  <c r="H112" i="28" s="1"/>
  <c r="G71" i="28"/>
  <c r="N114" i="28"/>
  <c r="N116" i="28"/>
  <c r="N119" i="28"/>
  <c r="N121" i="28"/>
  <c r="N125" i="28"/>
  <c r="N127" i="28"/>
  <c r="I113" i="28"/>
  <c r="N130" i="28"/>
  <c r="N108" i="28"/>
  <c r="I108" i="28"/>
  <c r="H108" i="28"/>
  <c r="G108" i="28"/>
  <c r="E108" i="28"/>
  <c r="H104" i="28"/>
  <c r="G104" i="28"/>
  <c r="E104" i="28"/>
  <c r="E103" i="28" s="1"/>
  <c r="N104" i="28"/>
  <c r="N113" i="28" l="1"/>
  <c r="I103" i="28"/>
  <c r="G112" i="28"/>
  <c r="E112" i="28"/>
  <c r="I112" i="28"/>
  <c r="N98" i="28"/>
  <c r="N94" i="28"/>
  <c r="N91" i="28"/>
  <c r="I76" i="28"/>
  <c r="H76" i="28"/>
  <c r="N87" i="28"/>
  <c r="N79" i="28"/>
  <c r="E98" i="28"/>
  <c r="E94" i="28"/>
  <c r="E91" i="28"/>
  <c r="E87" i="28"/>
  <c r="E79" i="28"/>
  <c r="E77" i="28"/>
  <c r="N77" i="28"/>
  <c r="N71" i="28"/>
  <c r="N67" i="28"/>
  <c r="N61" i="28"/>
  <c r="G61" i="28" s="1"/>
  <c r="E44" i="28"/>
  <c r="E45" i="28"/>
  <c r="E43" i="28"/>
  <c r="I42" i="28"/>
  <c r="H42" i="28"/>
  <c r="G42" i="28"/>
  <c r="N42" i="28"/>
  <c r="I47" i="28"/>
  <c r="I46" i="28" s="1"/>
  <c r="H47" i="28"/>
  <c r="E71" i="28"/>
  <c r="E67" i="28"/>
  <c r="E57" i="28"/>
  <c r="E50" i="28"/>
  <c r="E48" i="28"/>
  <c r="N57" i="28"/>
  <c r="N50" i="28"/>
  <c r="N48" i="28"/>
  <c r="H25" i="28"/>
  <c r="G25" i="28"/>
  <c r="E33" i="28"/>
  <c r="E31" i="28"/>
  <c r="E28" i="28"/>
  <c r="E26" i="28"/>
  <c r="N33" i="28"/>
  <c r="N31" i="28"/>
  <c r="E25" i="28" l="1"/>
  <c r="H46" i="28"/>
  <c r="E76" i="28"/>
  <c r="N76" i="28"/>
  <c r="E42" i="28"/>
  <c r="E61" i="28"/>
  <c r="E47" i="28" s="1"/>
  <c r="G47" i="28"/>
  <c r="G46" i="28" s="1"/>
  <c r="N47" i="28"/>
  <c r="N28" i="28"/>
  <c r="N26" i="28"/>
  <c r="E18" i="28"/>
  <c r="E16" i="28"/>
  <c r="E12" i="28"/>
  <c r="E8" i="28"/>
  <c r="N16" i="28"/>
  <c r="N18" i="28"/>
  <c r="N12" i="28"/>
  <c r="N8" i="28"/>
  <c r="I7" i="28"/>
  <c r="I6" i="28" s="1"/>
  <c r="I5" i="28" s="1"/>
  <c r="H7" i="28"/>
  <c r="H6" i="28" s="1"/>
  <c r="H5" i="28" s="1"/>
  <c r="G7" i="28"/>
  <c r="F136" i="28"/>
  <c r="F139" i="28"/>
  <c r="F143" i="28"/>
  <c r="F146" i="28"/>
  <c r="F134" i="28"/>
  <c r="D133" i="28"/>
  <c r="F133" i="28" s="1"/>
  <c r="F116" i="28"/>
  <c r="F119" i="28"/>
  <c r="F121" i="28"/>
  <c r="F125" i="28"/>
  <c r="F127" i="28"/>
  <c r="F130" i="28"/>
  <c r="F114" i="28"/>
  <c r="D113" i="28"/>
  <c r="F113" i="28" s="1"/>
  <c r="E7" i="28" l="1"/>
  <c r="N25" i="28"/>
  <c r="G6" i="28"/>
  <c r="G5" i="28" s="1"/>
  <c r="E46" i="28"/>
  <c r="E6" i="28"/>
  <c r="E5" i="28" s="1"/>
  <c r="D112" i="28"/>
  <c r="F112" i="28" s="1"/>
  <c r="N7" i="28"/>
  <c r="F110" i="28" l="1"/>
  <c r="F111" i="28"/>
  <c r="F109" i="28"/>
  <c r="D108" i="28"/>
  <c r="F108" i="28" s="1"/>
  <c r="F106" i="28"/>
  <c r="F107" i="28"/>
  <c r="F105" i="28"/>
  <c r="D104" i="28"/>
  <c r="F79" i="28"/>
  <c r="F87" i="28"/>
  <c r="F91" i="28"/>
  <c r="F94" i="28"/>
  <c r="F98" i="28"/>
  <c r="F77" i="28"/>
  <c r="D76" i="28"/>
  <c r="F76" i="28" s="1"/>
  <c r="F71" i="28"/>
  <c r="F67" i="28"/>
  <c r="F61" i="28"/>
  <c r="F57" i="28"/>
  <c r="F49" i="28"/>
  <c r="F50" i="28"/>
  <c r="F48" i="28"/>
  <c r="F44" i="28"/>
  <c r="F45" i="28"/>
  <c r="F43" i="28"/>
  <c r="F33" i="28"/>
  <c r="F40" i="28"/>
  <c r="F28" i="28"/>
  <c r="F31" i="28"/>
  <c r="F26" i="28"/>
  <c r="F12" i="28"/>
  <c r="F16" i="28"/>
  <c r="F18" i="28"/>
  <c r="F8" i="28"/>
  <c r="D47" i="28"/>
  <c r="D42" i="28"/>
  <c r="F42" i="28" s="1"/>
  <c r="D25" i="28"/>
  <c r="F25" i="28" s="1"/>
  <c r="D7" i="28"/>
  <c r="D103" i="28" l="1"/>
  <c r="F103" i="28" s="1"/>
  <c r="F47" i="28"/>
  <c r="D46" i="28"/>
  <c r="F46" i="28" s="1"/>
  <c r="F104" i="28"/>
  <c r="F7" i="28"/>
  <c r="D6" i="28"/>
  <c r="F6" i="28" l="1"/>
  <c r="D5" i="28"/>
  <c r="F5" i="28" s="1"/>
  <c r="M52" i="27" l="1"/>
  <c r="K67" i="27" l="1"/>
  <c r="L67" i="27" l="1"/>
  <c r="F27" i="27"/>
  <c r="E30" i="26" l="1"/>
  <c r="C32" i="26"/>
  <c r="C20" i="26"/>
  <c r="L64" i="27"/>
  <c r="L63" i="27" s="1"/>
  <c r="M64" i="27"/>
  <c r="M63" i="27" s="1"/>
  <c r="N64" i="27"/>
  <c r="N63" i="27" s="1"/>
  <c r="K64" i="27"/>
  <c r="K63" i="27" s="1"/>
  <c r="D26" i="27"/>
  <c r="M22" i="27" l="1"/>
  <c r="N22" i="27" s="1"/>
  <c r="M20" i="27"/>
  <c r="M18" i="27"/>
  <c r="M17" i="27"/>
  <c r="M16" i="27"/>
  <c r="M41" i="27" l="1"/>
  <c r="L10" i="27"/>
  <c r="K10" i="27"/>
  <c r="M14" i="27"/>
  <c r="N14" i="27" s="1"/>
  <c r="K49" i="27"/>
  <c r="F14" i="27"/>
  <c r="G14" i="27" s="1"/>
  <c r="G10" i="5" l="1"/>
  <c r="L49" i="27"/>
  <c r="M56" i="27"/>
  <c r="N56" i="27" s="1"/>
  <c r="F26" i="26" l="1"/>
  <c r="F27" i="26"/>
  <c r="F28" i="26"/>
  <c r="F29" i="26"/>
  <c r="E31" i="26" l="1"/>
  <c r="F28" i="27"/>
  <c r="G27" i="27"/>
  <c r="D25" i="27"/>
  <c r="F24" i="27"/>
  <c r="G24" i="27" s="1"/>
  <c r="E23" i="27"/>
  <c r="E22" i="27" s="1"/>
  <c r="D23" i="27"/>
  <c r="D22" i="27" s="1"/>
  <c r="F21" i="27"/>
  <c r="G21" i="27" s="1"/>
  <c r="E20" i="27"/>
  <c r="D20" i="27"/>
  <c r="E19" i="27"/>
  <c r="D19" i="27"/>
  <c r="L15" i="27"/>
  <c r="K15" i="27"/>
  <c r="N17" i="27"/>
  <c r="F20" i="27" l="1"/>
  <c r="G20" i="27" s="1"/>
  <c r="F19" i="27"/>
  <c r="G19" i="27" s="1"/>
  <c r="E25" i="27"/>
  <c r="F25" i="27" s="1"/>
  <c r="G25" i="27" s="1"/>
  <c r="F26" i="27"/>
  <c r="G26" i="27" s="1"/>
  <c r="M15" i="27"/>
  <c r="F22" i="27"/>
  <c r="G22" i="27" s="1"/>
  <c r="F23" i="27"/>
  <c r="G23" i="27" s="1"/>
  <c r="F16" i="26"/>
  <c r="F17" i="26"/>
  <c r="F18" i="26"/>
  <c r="F19" i="26"/>
  <c r="N55" i="27"/>
  <c r="E29" i="26" l="1"/>
  <c r="D20" i="26"/>
  <c r="E19" i="26"/>
  <c r="E18" i="26"/>
  <c r="F20" i="26" l="1"/>
  <c r="M45" i="27" l="1"/>
  <c r="M46" i="27"/>
  <c r="M47" i="27"/>
  <c r="M42" i="27"/>
  <c r="N42" i="27" s="1"/>
  <c r="M68" i="27"/>
  <c r="L66" i="27"/>
  <c r="O9" i="27" s="1"/>
  <c r="M59" i="27"/>
  <c r="N59" i="27" s="1"/>
  <c r="M60" i="27"/>
  <c r="M61" i="27"/>
  <c r="M62" i="27"/>
  <c r="N62" i="27" s="1"/>
  <c r="N58" i="27"/>
  <c r="N52" i="27"/>
  <c r="M34" i="27"/>
  <c r="N34" i="27" s="1"/>
  <c r="M35" i="27"/>
  <c r="N35" i="27" s="1"/>
  <c r="M36" i="27"/>
  <c r="N36" i="27" s="1"/>
  <c r="M37" i="27"/>
  <c r="N37" i="27" s="1"/>
  <c r="M38" i="27"/>
  <c r="N38" i="27" s="1"/>
  <c r="M33" i="27"/>
  <c r="N33" i="27" s="1"/>
  <c r="G24" i="5"/>
  <c r="G20" i="5"/>
  <c r="G11" i="5"/>
  <c r="M67" i="27" l="1"/>
  <c r="K66" i="27"/>
  <c r="M66" i="27" s="1"/>
  <c r="G22" i="5"/>
  <c r="F21" i="5"/>
  <c r="G21" i="5" l="1"/>
  <c r="G19" i="5"/>
  <c r="G18" i="5" s="1"/>
  <c r="E16" i="26" l="1"/>
  <c r="N61" i="27" l="1"/>
  <c r="N60" i="27"/>
  <c r="L57" i="27"/>
  <c r="K57" i="27"/>
  <c r="M54" i="27"/>
  <c r="N54" i="27" s="1"/>
  <c r="M53" i="27"/>
  <c r="N53" i="27" s="1"/>
  <c r="M51" i="27"/>
  <c r="N51" i="27" s="1"/>
  <c r="M50" i="27"/>
  <c r="N50" i="27" s="1"/>
  <c r="N47" i="27"/>
  <c r="L44" i="27"/>
  <c r="K44" i="27"/>
  <c r="M43" i="27"/>
  <c r="N43" i="27" s="1"/>
  <c r="L40" i="27"/>
  <c r="K40" i="27"/>
  <c r="K32" i="27"/>
  <c r="M31" i="27"/>
  <c r="N31" i="27" s="1"/>
  <c r="M30" i="27"/>
  <c r="N30" i="27" s="1"/>
  <c r="M29" i="27"/>
  <c r="N29" i="27" s="1"/>
  <c r="M28" i="27"/>
  <c r="N28" i="27" s="1"/>
  <c r="M27" i="27"/>
  <c r="N27" i="27" s="1"/>
  <c r="M26" i="27"/>
  <c r="N26" i="27" s="1"/>
  <c r="L25" i="27"/>
  <c r="K25" i="27"/>
  <c r="M24" i="27"/>
  <c r="N24" i="27" s="1"/>
  <c r="M23" i="27"/>
  <c r="L21" i="27"/>
  <c r="K21" i="27"/>
  <c r="M19" i="27"/>
  <c r="N19" i="27" s="1"/>
  <c r="N18" i="27"/>
  <c r="N16" i="27"/>
  <c r="F18" i="27"/>
  <c r="G18" i="27" s="1"/>
  <c r="E17" i="27"/>
  <c r="E16" i="27" s="1"/>
  <c r="D17" i="27"/>
  <c r="F13" i="27"/>
  <c r="G13" i="27" s="1"/>
  <c r="F15" i="27"/>
  <c r="E11" i="27"/>
  <c r="D11" i="27"/>
  <c r="M21" i="27" l="1"/>
  <c r="N21" i="27" s="1"/>
  <c r="M44" i="27"/>
  <c r="N44" i="27" s="1"/>
  <c r="M57" i="27"/>
  <c r="N57" i="27" s="1"/>
  <c r="M32" i="27"/>
  <c r="N32" i="27" s="1"/>
  <c r="M25" i="27"/>
  <c r="N25" i="27" s="1"/>
  <c r="F17" i="27"/>
  <c r="G17" i="27" s="1"/>
  <c r="K48" i="27"/>
  <c r="D16" i="27"/>
  <c r="F16" i="27" s="1"/>
  <c r="G16" i="27" s="1"/>
  <c r="K39" i="27"/>
  <c r="M40" i="27"/>
  <c r="N40" i="27" s="1"/>
  <c r="L39" i="27"/>
  <c r="M49" i="27"/>
  <c r="N49" i="27" s="1"/>
  <c r="L48" i="27"/>
  <c r="N15" i="27"/>
  <c r="M48" i="27" l="1"/>
  <c r="N48" i="27" s="1"/>
  <c r="M39" i="27"/>
  <c r="N39" i="27" s="1"/>
  <c r="G14" i="5" l="1"/>
  <c r="F13" i="5"/>
  <c r="F12" i="5" s="1"/>
  <c r="G13" i="5" l="1"/>
  <c r="G12" i="5"/>
  <c r="F7" i="5" l="1"/>
  <c r="G9" i="5"/>
  <c r="F19" i="5" l="1"/>
  <c r="F18" i="5" s="1"/>
  <c r="E26" i="26" l="1"/>
  <c r="K9" i="27" l="1"/>
  <c r="F12" i="27" l="1"/>
  <c r="G12" i="27" s="1"/>
  <c r="D10" i="27"/>
  <c r="M13" i="27"/>
  <c r="N13" i="27" s="1"/>
  <c r="M12" i="27"/>
  <c r="N12" i="27" s="1"/>
  <c r="M11" i="27"/>
  <c r="L9" i="27"/>
  <c r="M10" i="27" l="1"/>
  <c r="N10" i="27" s="1"/>
  <c r="N11" i="27"/>
  <c r="F11" i="27"/>
  <c r="G11" i="27" s="1"/>
  <c r="E10" i="27"/>
  <c r="E8" i="27" s="1"/>
  <c r="F8" i="27" l="1"/>
  <c r="G8" i="27" s="1"/>
  <c r="M9" i="27"/>
  <c r="N9" i="27" s="1"/>
  <c r="F10" i="27"/>
  <c r="G10" i="27" s="1"/>
  <c r="F16" i="5" l="1"/>
  <c r="F15" i="5" s="1"/>
  <c r="G16" i="5" l="1"/>
  <c r="F6" i="5" l="1"/>
  <c r="F5" i="5" s="1"/>
  <c r="G5" i="5" l="1"/>
  <c r="E15" i="26" l="1"/>
  <c r="F15" i="26"/>
  <c r="E17" i="26"/>
  <c r="D32" i="26"/>
  <c r="F32" i="26" s="1"/>
  <c r="E20" i="26" l="1"/>
  <c r="G8" i="5" l="1"/>
  <c r="G7" i="5" s="1"/>
  <c r="E28" i="26" l="1"/>
  <c r="E27" i="26"/>
  <c r="F25" i="26"/>
  <c r="E25" i="26"/>
  <c r="E32" i="26" l="1"/>
  <c r="G17" i="5" l="1"/>
  <c r="G6" i="5" l="1"/>
  <c r="G15" i="5"/>
  <c r="M8" i="27" l="1"/>
  <c r="N8" i="27" s="1"/>
</calcChain>
</file>

<file path=xl/sharedStrings.xml><?xml version="1.0" encoding="utf-8"?>
<sst xmlns="http://schemas.openxmlformats.org/spreadsheetml/2006/main" count="559" uniqueCount="335">
  <si>
    <t>보조금수입</t>
    <phoneticPr fontId="3" type="noConversion"/>
  </si>
  <si>
    <t>전입금</t>
    <phoneticPr fontId="3" type="noConversion"/>
  </si>
  <si>
    <t>사무비</t>
    <phoneticPr fontId="3" type="noConversion"/>
  </si>
  <si>
    <t>예산과목</t>
    <phoneticPr fontId="3" type="noConversion"/>
  </si>
  <si>
    <t>관</t>
    <phoneticPr fontId="3" type="noConversion"/>
  </si>
  <si>
    <t>항</t>
    <phoneticPr fontId="3" type="noConversion"/>
  </si>
  <si>
    <t>경상보조금수입</t>
    <phoneticPr fontId="3" type="noConversion"/>
  </si>
  <si>
    <t>목</t>
    <phoneticPr fontId="3" type="noConversion"/>
  </si>
  <si>
    <t>급여</t>
    <phoneticPr fontId="3" type="noConversion"/>
  </si>
  <si>
    <t>제수당</t>
    <phoneticPr fontId="3" type="noConversion"/>
  </si>
  <si>
    <t>퇴직금및퇴직적립금</t>
    <phoneticPr fontId="3" type="noConversion"/>
  </si>
  <si>
    <t>사회보험부담비용</t>
    <phoneticPr fontId="3" type="noConversion"/>
  </si>
  <si>
    <t>여비</t>
    <phoneticPr fontId="3" type="noConversion"/>
  </si>
  <si>
    <t>수용비및수수료</t>
    <phoneticPr fontId="3" type="noConversion"/>
  </si>
  <si>
    <t>공공요금</t>
    <phoneticPr fontId="3" type="noConversion"/>
  </si>
  <si>
    <t>제세공과금</t>
    <phoneticPr fontId="3" type="noConversion"/>
  </si>
  <si>
    <t>차량비</t>
    <phoneticPr fontId="3" type="noConversion"/>
  </si>
  <si>
    <t>시설비</t>
    <phoneticPr fontId="3" type="noConversion"/>
  </si>
  <si>
    <t>세부산출내역</t>
    <phoneticPr fontId="3" type="noConversion"/>
  </si>
  <si>
    <t>합   계</t>
    <phoneticPr fontId="3" type="noConversion"/>
  </si>
  <si>
    <t>지역네트워크강화사업</t>
    <phoneticPr fontId="3" type="noConversion"/>
  </si>
  <si>
    <t>세               입</t>
  </si>
  <si>
    <t>세                 출</t>
  </si>
  <si>
    <t>관</t>
  </si>
  <si>
    <t>항</t>
  </si>
  <si>
    <t>목</t>
  </si>
  <si>
    <t>총          계</t>
    <phoneticPr fontId="3" type="noConversion"/>
  </si>
  <si>
    <t>직원역량강화사업</t>
    <phoneticPr fontId="3" type="noConversion"/>
  </si>
  <si>
    <t>2. 세입예산 각목명세서</t>
    <phoneticPr fontId="3" type="noConversion"/>
  </si>
  <si>
    <t>1. 세입·세출 총괄</t>
    <phoneticPr fontId="3" type="noConversion"/>
  </si>
  <si>
    <t>증(△)감
(C=B-A)</t>
    <phoneticPr fontId="3" type="noConversion"/>
  </si>
  <si>
    <t>증감
(C=B-A)</t>
    <phoneticPr fontId="3" type="noConversion"/>
  </si>
  <si>
    <t>(단위:원)</t>
    <phoneticPr fontId="3" type="noConversion"/>
  </si>
  <si>
    <t>기타운영비</t>
    <phoneticPr fontId="3" type="noConversion"/>
  </si>
  <si>
    <t>사업비</t>
    <phoneticPr fontId="3" type="noConversion"/>
  </si>
  <si>
    <t>비율</t>
    <phoneticPr fontId="3" type="noConversion"/>
  </si>
  <si>
    <t>3. 세출예산각목명세서</t>
    <phoneticPr fontId="3" type="noConversion"/>
  </si>
  <si>
    <t>소요재원구성</t>
    <phoneticPr fontId="3" type="noConversion"/>
  </si>
  <si>
    <t>시비</t>
    <phoneticPr fontId="3" type="noConversion"/>
  </si>
  <si>
    <t xml:space="preserve">5. 국가 또는 지방자치단체로부터 교부된 보조금 및 지정후원금, 법인전입금 등은 추가경정 예산의 성립이전이라도 보조 및 후원목적에 </t>
    <phoneticPr fontId="3" type="noConversion"/>
  </si>
  <si>
    <t xml:space="preserve">    적절한 경우 먼저 사용할 수 있으며, 이는 차기 추가경정예산에 반영하여야 한다.</t>
    <phoneticPr fontId="3" type="noConversion"/>
  </si>
  <si>
    <t>( 단위 : 원 )</t>
    <phoneticPr fontId="3" type="noConversion"/>
  </si>
  <si>
    <t xml:space="preserve">   2)세출부</t>
    <phoneticPr fontId="3" type="noConversion"/>
  </si>
  <si>
    <t>=</t>
    <phoneticPr fontId="3" type="noConversion"/>
  </si>
  <si>
    <t>이월금</t>
    <phoneticPr fontId="3" type="noConversion"/>
  </si>
  <si>
    <t xml:space="preserve"> 증▲감</t>
  </si>
  <si>
    <t>마켓 인건비</t>
    <phoneticPr fontId="3" type="noConversion"/>
  </si>
  <si>
    <t>재산조성비</t>
    <phoneticPr fontId="3" type="noConversion"/>
  </si>
  <si>
    <t>마켓시설비</t>
    <phoneticPr fontId="3" type="noConversion"/>
  </si>
  <si>
    <t>시설장비유지비</t>
    <phoneticPr fontId="3" type="noConversion"/>
  </si>
  <si>
    <t>특화사업</t>
    <phoneticPr fontId="3" type="noConversion"/>
  </si>
  <si>
    <t>홍보 및 출판사업</t>
    <phoneticPr fontId="3" type="noConversion"/>
  </si>
  <si>
    <t>지역자원양성 및 관리육성사업</t>
    <phoneticPr fontId="3" type="noConversion"/>
  </si>
  <si>
    <t>이동지역사회조직사업비</t>
    <phoneticPr fontId="3" type="noConversion"/>
  </si>
  <si>
    <t>홍보 및 출판사업</t>
    <phoneticPr fontId="3" type="noConversion"/>
  </si>
  <si>
    <t>이동운영비</t>
    <phoneticPr fontId="3" type="noConversion"/>
  </si>
  <si>
    <t>마켓전입금</t>
    <phoneticPr fontId="3" type="noConversion"/>
  </si>
  <si>
    <t>푸드마켓운영비</t>
    <phoneticPr fontId="3" type="noConversion"/>
  </si>
  <si>
    <t>푸드마켓인건비</t>
    <phoneticPr fontId="3" type="noConversion"/>
  </si>
  <si>
    <t>마켓운영비</t>
    <phoneticPr fontId="3" type="noConversion"/>
  </si>
  <si>
    <t>이동마켓운영비</t>
    <phoneticPr fontId="3" type="noConversion"/>
  </si>
  <si>
    <t>마켓지역사회조직사업비</t>
    <phoneticPr fontId="3" type="noConversion"/>
  </si>
  <si>
    <t>이동푸드마켓운영비</t>
    <phoneticPr fontId="3" type="noConversion"/>
  </si>
  <si>
    <t>마켓운영비</t>
    <phoneticPr fontId="3" type="noConversion"/>
  </si>
  <si>
    <t>증감</t>
    <phoneticPr fontId="3" type="noConversion"/>
  </si>
  <si>
    <t>(B-A)</t>
    <phoneticPr fontId="3" type="noConversion"/>
  </si>
  <si>
    <t>기타운영비</t>
    <phoneticPr fontId="3" type="noConversion"/>
  </si>
  <si>
    <t>이동마켓인건비</t>
    <phoneticPr fontId="3" type="noConversion"/>
  </si>
  <si>
    <t>시설비</t>
    <phoneticPr fontId="3" type="noConversion"/>
  </si>
  <si>
    <t>지역자원양성 및 관리육성</t>
    <phoneticPr fontId="3" type="noConversion"/>
  </si>
  <si>
    <t>이동마켓시설비</t>
    <phoneticPr fontId="3" type="noConversion"/>
  </si>
  <si>
    <t>과목</t>
    <phoneticPr fontId="3" type="noConversion"/>
  </si>
  <si>
    <t>비율(%)</t>
    <phoneticPr fontId="3" type="noConversion"/>
  </si>
  <si>
    <t>비고</t>
    <phoneticPr fontId="3" type="noConversion"/>
  </si>
  <si>
    <t>관</t>
    <phoneticPr fontId="3" type="noConversion"/>
  </si>
  <si>
    <t>항</t>
    <phoneticPr fontId="3" type="noConversion"/>
  </si>
  <si>
    <t>보조금</t>
    <phoneticPr fontId="3" type="noConversion"/>
  </si>
  <si>
    <t>경상보조금</t>
    <phoneticPr fontId="3" type="noConversion"/>
  </si>
  <si>
    <t>전입금</t>
    <phoneticPr fontId="3" type="noConversion"/>
  </si>
  <si>
    <t>세입총계</t>
    <phoneticPr fontId="3" type="noConversion"/>
  </si>
  <si>
    <t>( 단위 : 원 )</t>
    <phoneticPr fontId="3" type="noConversion"/>
  </si>
  <si>
    <t xml:space="preserve">비고
</t>
    <phoneticPr fontId="3" type="noConversion"/>
  </si>
  <si>
    <t>사무비</t>
    <phoneticPr fontId="3" type="noConversion"/>
  </si>
  <si>
    <t>인건비</t>
    <phoneticPr fontId="3" type="noConversion"/>
  </si>
  <si>
    <t>운영비</t>
    <phoneticPr fontId="3" type="noConversion"/>
  </si>
  <si>
    <t>재산조성비</t>
    <phoneticPr fontId="3" type="noConversion"/>
  </si>
  <si>
    <t>사업비</t>
    <phoneticPr fontId="3" type="noConversion"/>
  </si>
  <si>
    <t>지역사회조직사업비</t>
    <phoneticPr fontId="3" type="noConversion"/>
  </si>
  <si>
    <t>예비비</t>
    <phoneticPr fontId="3" type="noConversion"/>
  </si>
  <si>
    <t>세출총계</t>
    <phoneticPr fontId="3" type="noConversion"/>
  </si>
  <si>
    <t>업무추진비</t>
    <phoneticPr fontId="3" type="noConversion"/>
  </si>
  <si>
    <t>기관운영비</t>
    <phoneticPr fontId="3" type="noConversion"/>
  </si>
  <si>
    <t>직책보조비</t>
    <phoneticPr fontId="3" type="noConversion"/>
  </si>
  <si>
    <t>회의비</t>
    <phoneticPr fontId="3" type="noConversion"/>
  </si>
  <si>
    <t>자산취득비</t>
    <phoneticPr fontId="3" type="noConversion"/>
  </si>
  <si>
    <t>기탁처관리사업</t>
    <phoneticPr fontId="3" type="noConversion"/>
  </si>
  <si>
    <t>이동푸드푸드사업 보조금</t>
    <phoneticPr fontId="3" type="noConversion"/>
  </si>
  <si>
    <t xml:space="preserve"> 예산</t>
    <phoneticPr fontId="3" type="noConversion"/>
  </si>
  <si>
    <t>예산</t>
    <phoneticPr fontId="3" type="noConversion"/>
  </si>
  <si>
    <t>업무추진비</t>
    <phoneticPr fontId="3" type="noConversion"/>
  </si>
  <si>
    <t>이월금</t>
    <phoneticPr fontId="3" type="noConversion"/>
  </si>
  <si>
    <t>푸드마켓 인건비</t>
    <phoneticPr fontId="3" type="noConversion"/>
  </si>
  <si>
    <t>푸드마켓 운영비</t>
    <phoneticPr fontId="3" type="noConversion"/>
  </si>
  <si>
    <t>푸드마켓보조금 (인건비)</t>
    <phoneticPr fontId="3" type="noConversion"/>
  </si>
  <si>
    <t>푸드마켓보조금 (운영비)</t>
    <phoneticPr fontId="3" type="noConversion"/>
  </si>
  <si>
    <t>후원금</t>
    <phoneticPr fontId="3" type="noConversion"/>
  </si>
  <si>
    <t>지정후원금</t>
    <phoneticPr fontId="3" type="noConversion"/>
  </si>
  <si>
    <t xml:space="preserve">  1)세입부</t>
    <phoneticPr fontId="3" type="noConversion"/>
  </si>
  <si>
    <t>잡수입</t>
    <phoneticPr fontId="3" type="noConversion"/>
  </si>
  <si>
    <t>이자수입</t>
    <phoneticPr fontId="3" type="noConversion"/>
  </si>
  <si>
    <t>기타잡수입</t>
    <phoneticPr fontId="3" type="noConversion"/>
  </si>
  <si>
    <t>보조금 수입 계</t>
    <phoneticPr fontId="3" type="noConversion"/>
  </si>
  <si>
    <t>후원금 수입 계</t>
    <phoneticPr fontId="3" type="noConversion"/>
  </si>
  <si>
    <t>전입금 수입 계</t>
    <phoneticPr fontId="3" type="noConversion"/>
  </si>
  <si>
    <t>이월금 수입 계</t>
    <phoneticPr fontId="3" type="noConversion"/>
  </si>
  <si>
    <t>잡수입 수입 계</t>
    <phoneticPr fontId="3" type="noConversion"/>
  </si>
  <si>
    <t>이월금</t>
    <phoneticPr fontId="3" type="noConversion"/>
  </si>
  <si>
    <t>잡수입</t>
    <phoneticPr fontId="3" type="noConversion"/>
  </si>
  <si>
    <t>기타후생경비</t>
    <phoneticPr fontId="3" type="noConversion"/>
  </si>
  <si>
    <t>기타후생경비</t>
    <phoneticPr fontId="3" type="noConversion"/>
  </si>
  <si>
    <t>제수당</t>
    <phoneticPr fontId="3" type="noConversion"/>
  </si>
  <si>
    <t>제수당</t>
    <phoneticPr fontId="3" type="noConversion"/>
  </si>
  <si>
    <t>시설장비유지비</t>
    <phoneticPr fontId="3" type="noConversion"/>
  </si>
  <si>
    <t>시설비</t>
    <phoneticPr fontId="3" type="noConversion"/>
  </si>
  <si>
    <t>자산취득비</t>
    <phoneticPr fontId="3" type="noConversion"/>
  </si>
  <si>
    <t>기능보강비</t>
    <phoneticPr fontId="3" type="noConversion"/>
  </si>
  <si>
    <t>식품지원사업</t>
    <phoneticPr fontId="3" type="noConversion"/>
  </si>
  <si>
    <t>전입금</t>
    <phoneticPr fontId="3" type="noConversion"/>
  </si>
  <si>
    <t>사랑나눔시흥푸드마켓</t>
    <phoneticPr fontId="3" type="noConversion"/>
  </si>
  <si>
    <t>잡지출</t>
    <phoneticPr fontId="3" type="noConversion"/>
  </si>
  <si>
    <t>이동마켓사업</t>
    <phoneticPr fontId="3" type="noConversion"/>
  </si>
  <si>
    <t>반환금</t>
    <phoneticPr fontId="3" type="noConversion"/>
  </si>
  <si>
    <t>잡지출</t>
    <phoneticPr fontId="3" type="noConversion"/>
  </si>
  <si>
    <t>잡지출</t>
    <phoneticPr fontId="3" type="noConversion"/>
  </si>
  <si>
    <t>잡지출</t>
    <phoneticPr fontId="3" type="noConversion"/>
  </si>
  <si>
    <t>이동마켓사업</t>
    <phoneticPr fontId="3" type="noConversion"/>
  </si>
  <si>
    <t>13,200원*2시간*12월</t>
    <phoneticPr fontId="3" type="noConversion"/>
  </si>
  <si>
    <t>2020년</t>
    <phoneticPr fontId="3" type="noConversion"/>
  </si>
  <si>
    <t>1. 2020년 시흥푸드마켓 세입. 세출 예산안은 사회복지법인 재무, 회계 규칙에 의거 아래와 같이 편성 한다.</t>
    <phoneticPr fontId="3" type="noConversion"/>
  </si>
  <si>
    <t>2020년</t>
    <phoneticPr fontId="3" type="noConversion"/>
  </si>
  <si>
    <t>2020년</t>
    <phoneticPr fontId="3" type="noConversion"/>
  </si>
  <si>
    <t xml:space="preserve">2020년 예산 대비 </t>
    <phoneticPr fontId="3" type="noConversion"/>
  </si>
  <si>
    <t>1,832,100원*12월</t>
    <phoneticPr fontId="3" type="noConversion"/>
  </si>
  <si>
    <t xml:space="preserve">   1) 세출예산은 세입예산 범위 내에서 편성한다.</t>
    <phoneticPr fontId="3" type="noConversion"/>
  </si>
  <si>
    <t xml:space="preserve">   2) 직원의 보수는 2020년 시흥형일자리 인건비 가이드라인을 기준으로 한다.</t>
    <phoneticPr fontId="3" type="noConversion"/>
  </si>
  <si>
    <t xml:space="preserve">   3) 예산 과목은 관, 항, 목으로 구분하여 편성한다.</t>
    <phoneticPr fontId="3" type="noConversion"/>
  </si>
  <si>
    <t>2020년</t>
    <phoneticPr fontId="3" type="noConversion"/>
  </si>
  <si>
    <t>2020년</t>
    <phoneticPr fontId="3" type="noConversion"/>
  </si>
  <si>
    <t>Ｏ네트워크사업</t>
    <phoneticPr fontId="3" type="noConversion"/>
  </si>
  <si>
    <t>Ｏ직원교육</t>
    <phoneticPr fontId="3" type="noConversion"/>
  </si>
  <si>
    <t>Ｏ직원워크샾</t>
    <phoneticPr fontId="3" type="noConversion"/>
  </si>
  <si>
    <t>Ｏ나누면행복해요</t>
    <phoneticPr fontId="3" type="noConversion"/>
  </si>
  <si>
    <t xml:space="preserve"> ㅇ리플릿 및 홍보용품</t>
    <phoneticPr fontId="3" type="noConversion"/>
  </si>
  <si>
    <t>ㅇ자원봉사자관리</t>
    <phoneticPr fontId="3" type="noConversion"/>
  </si>
  <si>
    <t xml:space="preserve">Ｏ기탁처방문 </t>
    <phoneticPr fontId="3" type="noConversion"/>
  </si>
  <si>
    <t>Ｏ기탁처관리</t>
    <phoneticPr fontId="3" type="noConversion"/>
  </si>
  <si>
    <t>ㅇ홍보물품제작</t>
    <phoneticPr fontId="3" type="noConversion"/>
  </si>
  <si>
    <t>ㅇ자원봉사자간담회</t>
    <phoneticPr fontId="3" type="noConversion"/>
  </si>
  <si>
    <t xml:space="preserve"> ㅇ지역홍보</t>
    <phoneticPr fontId="3" type="noConversion"/>
  </si>
  <si>
    <t>Ｏ홍보비</t>
    <phoneticPr fontId="3" type="noConversion"/>
  </si>
  <si>
    <t>Ｏ온라인홍보(문자발송)</t>
    <phoneticPr fontId="3" type="noConversion"/>
  </si>
  <si>
    <t>50,000원*1회</t>
    <phoneticPr fontId="3" type="noConversion"/>
  </si>
  <si>
    <t>Ｏ진행비(식품구입)</t>
    <phoneticPr fontId="3" type="noConversion"/>
  </si>
  <si>
    <t>10,000원*40명</t>
    <phoneticPr fontId="3" type="noConversion"/>
  </si>
  <si>
    <t>2차추경예산(A)</t>
    <phoneticPr fontId="3" type="noConversion"/>
  </si>
  <si>
    <t>3차추경예산(B)</t>
    <phoneticPr fontId="3" type="noConversion"/>
  </si>
  <si>
    <t>140,000원*12월</t>
    <phoneticPr fontId="3" type="noConversion"/>
  </si>
  <si>
    <t>2,444,000원*2월</t>
    <phoneticPr fontId="3" type="noConversion"/>
  </si>
  <si>
    <t>합계</t>
    <phoneticPr fontId="3" type="noConversion"/>
  </si>
  <si>
    <t>퇴직금및퇴직적립금</t>
    <phoneticPr fontId="3" type="noConversion"/>
  </si>
  <si>
    <t>사회보험부담비용</t>
    <phoneticPr fontId="3" type="noConversion"/>
  </si>
  <si>
    <t>G-푸드드림사업(이동) 인건비</t>
    <phoneticPr fontId="3" type="noConversion"/>
  </si>
  <si>
    <t>사회보담비용</t>
    <phoneticPr fontId="3" type="noConversion"/>
  </si>
  <si>
    <t>업무추진비</t>
    <phoneticPr fontId="3" type="noConversion"/>
  </si>
  <si>
    <t>직책보조비</t>
    <phoneticPr fontId="3" type="noConversion"/>
  </si>
  <si>
    <t>수용비 및 수수료</t>
    <phoneticPr fontId="3" type="noConversion"/>
  </si>
  <si>
    <t>제세공과금</t>
    <phoneticPr fontId="3" type="noConversion"/>
  </si>
  <si>
    <t>차량비</t>
    <phoneticPr fontId="3" type="noConversion"/>
  </si>
  <si>
    <t>공공요금</t>
    <phoneticPr fontId="3" type="noConversion"/>
  </si>
  <si>
    <t>기타운영비</t>
    <phoneticPr fontId="3" type="noConversion"/>
  </si>
  <si>
    <t>재산조성비</t>
    <phoneticPr fontId="3" type="noConversion"/>
  </si>
  <si>
    <t>마켓시설비</t>
    <phoneticPr fontId="3" type="noConversion"/>
  </si>
  <si>
    <t>이동시설비</t>
    <phoneticPr fontId="3" type="noConversion"/>
  </si>
  <si>
    <t>지역사회조직사업비</t>
    <phoneticPr fontId="3" type="noConversion"/>
  </si>
  <si>
    <t>직원역량강화사업</t>
    <phoneticPr fontId="3" type="noConversion"/>
  </si>
  <si>
    <t>특화상업</t>
    <phoneticPr fontId="3" type="noConversion"/>
  </si>
  <si>
    <t>홍보 및 출판사업</t>
    <phoneticPr fontId="3" type="noConversion"/>
  </si>
  <si>
    <t>지역자원양성 및 관리육성사업</t>
    <phoneticPr fontId="3" type="noConversion"/>
  </si>
  <si>
    <t>이동지역사회조직사업비</t>
    <phoneticPr fontId="3" type="noConversion"/>
  </si>
  <si>
    <t>잡지출</t>
    <phoneticPr fontId="3" type="noConversion"/>
  </si>
  <si>
    <t>○사회복지사(3호봉)</t>
    <phoneticPr fontId="3" type="noConversion"/>
  </si>
  <si>
    <t>○가족수당</t>
    <phoneticPr fontId="3" type="noConversion"/>
  </si>
  <si>
    <t>○시간외수당</t>
    <phoneticPr fontId="3" type="noConversion"/>
  </si>
  <si>
    <t>○명절휴가비</t>
    <phoneticPr fontId="3" type="noConversion"/>
  </si>
  <si>
    <t>○사회보험</t>
    <phoneticPr fontId="3" type="noConversion"/>
  </si>
  <si>
    <t>○장기요양보험</t>
    <phoneticPr fontId="3" type="noConversion"/>
  </si>
  <si>
    <t>○산재보험</t>
    <phoneticPr fontId="3" type="noConversion"/>
  </si>
  <si>
    <t>○사회복지사(예비)</t>
    <phoneticPr fontId="3" type="noConversion"/>
  </si>
  <si>
    <t>160,000원*12월</t>
    <phoneticPr fontId="3" type="noConversion"/>
  </si>
  <si>
    <t>3,165,760원*10월</t>
    <phoneticPr fontId="3" type="noConversion"/>
  </si>
  <si>
    <t>3,165,760원*60%*2회</t>
    <phoneticPr fontId="3" type="noConversion"/>
  </si>
  <si>
    <t>1,720,350원*1월</t>
    <phoneticPr fontId="3" type="noConversion"/>
  </si>
  <si>
    <t>○퇴직적립금</t>
    <phoneticPr fontId="3" type="noConversion"/>
  </si>
  <si>
    <t>43,944,600원/12</t>
    <phoneticPr fontId="3" type="noConversion"/>
  </si>
  <si>
    <t>○국민연금</t>
    <phoneticPr fontId="3" type="noConversion"/>
  </si>
  <si>
    <t>○건강보험</t>
    <phoneticPr fontId="3" type="noConversion"/>
  </si>
  <si>
    <t>○고용보험</t>
    <phoneticPr fontId="3" type="noConversion"/>
  </si>
  <si>
    <t>43,944,600원*4.5%</t>
    <phoneticPr fontId="3" type="noConversion"/>
  </si>
  <si>
    <t>43,944,600원*3.335%</t>
    <phoneticPr fontId="3" type="noConversion"/>
  </si>
  <si>
    <t>43,944,600원*3.335%*10.25%</t>
    <phoneticPr fontId="3" type="noConversion"/>
  </si>
  <si>
    <t>43,944,600원*1.65%</t>
    <phoneticPr fontId="3" type="noConversion"/>
  </si>
  <si>
    <t>43,944,600원*1,030%</t>
    <phoneticPr fontId="3" type="noConversion"/>
  </si>
  <si>
    <r>
      <rPr>
        <sz val="10"/>
        <rFont val="맑은 고딕"/>
        <family val="3"/>
        <charset val="129"/>
      </rPr>
      <t>○</t>
    </r>
    <r>
      <rPr>
        <sz val="10"/>
        <rFont val="맑은 고딕"/>
        <family val="3"/>
        <charset val="129"/>
        <scheme val="minor"/>
      </rPr>
      <t>과장(14호봉)</t>
    </r>
    <phoneticPr fontId="3" type="noConversion"/>
  </si>
  <si>
    <t>○급여</t>
    <phoneticPr fontId="3" type="noConversion"/>
  </si>
  <si>
    <t>○명절수당</t>
    <phoneticPr fontId="3" type="noConversion"/>
  </si>
  <si>
    <t>1,832,100원*10%*2회</t>
    <phoneticPr fontId="3" type="noConversion"/>
  </si>
  <si>
    <t>○퇴직적립금</t>
    <phoneticPr fontId="3" type="noConversion"/>
  </si>
  <si>
    <t>22,668,500원/12</t>
    <phoneticPr fontId="3" type="noConversion"/>
  </si>
  <si>
    <t>22,668,500원*4.5%*80%</t>
    <phoneticPr fontId="3" type="noConversion"/>
  </si>
  <si>
    <t>22,668,500원*3.335%</t>
    <phoneticPr fontId="3" type="noConversion"/>
  </si>
  <si>
    <t>22,668,500원*3.335%*10.25%</t>
    <phoneticPr fontId="3" type="noConversion"/>
  </si>
  <si>
    <t>22,668,500원*1.05%*80%</t>
    <phoneticPr fontId="3" type="noConversion"/>
  </si>
  <si>
    <t>22,668,500원*0.81%</t>
    <phoneticPr fontId="3" type="noConversion"/>
  </si>
  <si>
    <t>○명절휴가비</t>
    <phoneticPr fontId="3" type="noConversion"/>
  </si>
  <si>
    <t>○기관운영비</t>
    <phoneticPr fontId="3" type="noConversion"/>
  </si>
  <si>
    <t>○직책보조비</t>
    <phoneticPr fontId="3" type="noConversion"/>
  </si>
  <si>
    <t>○운영위원회</t>
    <phoneticPr fontId="3" type="noConversion"/>
  </si>
  <si>
    <t>○기타출장여비</t>
    <phoneticPr fontId="3" type="noConversion"/>
  </si>
  <si>
    <t>○사무용품</t>
    <phoneticPr fontId="3" type="noConversion"/>
  </si>
  <si>
    <t>○우편발송료 및 수수료</t>
    <phoneticPr fontId="3" type="noConversion"/>
  </si>
  <si>
    <t>○통행로 및 교통비, 주차료</t>
    <phoneticPr fontId="3" type="noConversion"/>
  </si>
  <si>
    <t>○정수기관리비</t>
    <phoneticPr fontId="3" type="noConversion"/>
  </si>
  <si>
    <t>○무인경비시스템</t>
    <phoneticPr fontId="3" type="noConversion"/>
  </si>
  <si>
    <t>19,900원*3회</t>
    <phoneticPr fontId="3" type="noConversion"/>
  </si>
  <si>
    <t>13,900원*6회</t>
    <phoneticPr fontId="3" type="noConversion"/>
  </si>
  <si>
    <t>66,000원*9회</t>
    <phoneticPr fontId="3" type="noConversion"/>
  </si>
  <si>
    <t>○상하수도요금</t>
    <phoneticPr fontId="3" type="noConversion"/>
  </si>
  <si>
    <t>○통신요금</t>
    <phoneticPr fontId="3" type="noConversion"/>
  </si>
  <si>
    <t>○전기요금</t>
    <phoneticPr fontId="3" type="noConversion"/>
  </si>
  <si>
    <t>18,800원*9회</t>
    <phoneticPr fontId="3" type="noConversion"/>
  </si>
  <si>
    <t>88,000원*9회</t>
    <phoneticPr fontId="3" type="noConversion"/>
  </si>
  <si>
    <t>87,000원*9회</t>
    <phoneticPr fontId="3" type="noConversion"/>
  </si>
  <si>
    <t>5,000원*4회</t>
    <phoneticPr fontId="3" type="noConversion"/>
  </si>
  <si>
    <t>○차량보험료</t>
    <phoneticPr fontId="3" type="noConversion"/>
  </si>
  <si>
    <t>○환경개선부담금</t>
    <phoneticPr fontId="3" type="noConversion"/>
  </si>
  <si>
    <t>○차량자동차세</t>
    <phoneticPr fontId="3" type="noConversion"/>
  </si>
  <si>
    <t>○화재보험</t>
    <phoneticPr fontId="3" type="noConversion"/>
  </si>
  <si>
    <t>○신원보증보험료</t>
    <phoneticPr fontId="3" type="noConversion"/>
  </si>
  <si>
    <t>15,450원*2회</t>
    <phoneticPr fontId="3" type="noConversion"/>
  </si>
  <si>
    <t>23,540원*5회</t>
    <phoneticPr fontId="3" type="noConversion"/>
  </si>
  <si>
    <t>40,360원*5회</t>
    <phoneticPr fontId="3" type="noConversion"/>
  </si>
  <si>
    <t>14,300원*4회</t>
    <phoneticPr fontId="3" type="noConversion"/>
  </si>
  <si>
    <t>1,306,900원*1회</t>
    <phoneticPr fontId="3" type="noConversion"/>
  </si>
  <si>
    <t>99,040원*1회</t>
  </si>
  <si>
    <t>27,070원*1회</t>
  </si>
  <si>
    <t>242,300원*1회</t>
  </si>
  <si>
    <t>30,000원*1회</t>
  </si>
  <si>
    <t>○차량유류비</t>
    <phoneticPr fontId="3" type="noConversion"/>
  </si>
  <si>
    <t>○차량수리비 및 소모품비</t>
    <phoneticPr fontId="3" type="noConversion"/>
  </si>
  <si>
    <t>○세차비</t>
    <phoneticPr fontId="3" type="noConversion"/>
  </si>
  <si>
    <t>70,000원*1회</t>
    <phoneticPr fontId="3" type="noConversion"/>
  </si>
  <si>
    <t>31,500원*24회</t>
    <phoneticPr fontId="3" type="noConversion"/>
  </si>
  <si>
    <t>○급량비</t>
    <phoneticPr fontId="3" type="noConversion"/>
  </si>
  <si>
    <t>○피복비</t>
    <phoneticPr fontId="3" type="noConversion"/>
  </si>
  <si>
    <t>○건물임대료</t>
    <phoneticPr fontId="3" type="noConversion"/>
  </si>
  <si>
    <t>○사무실임대료</t>
    <phoneticPr fontId="3" type="noConversion"/>
  </si>
  <si>
    <t>7,580원*25회</t>
    <phoneticPr fontId="3" type="noConversion"/>
  </si>
  <si>
    <t>○기타출장여비</t>
    <phoneticPr fontId="3" type="noConversion"/>
  </si>
  <si>
    <t>○소규모 집기구입및수선</t>
    <phoneticPr fontId="3" type="noConversion"/>
  </si>
  <si>
    <t>○기타소모품</t>
    <phoneticPr fontId="3" type="noConversion"/>
  </si>
  <si>
    <t>○통행료 및 교통비, 주차료</t>
    <phoneticPr fontId="3" type="noConversion"/>
  </si>
  <si>
    <t>○정수기관리비</t>
    <phoneticPr fontId="3" type="noConversion"/>
  </si>
  <si>
    <t>20,000원*3월</t>
    <phoneticPr fontId="3" type="noConversion"/>
  </si>
  <si>
    <t>66,000원*3회</t>
    <phoneticPr fontId="3" type="noConversion"/>
  </si>
  <si>
    <t>○상하수도요금</t>
    <phoneticPr fontId="3" type="noConversion"/>
  </si>
  <si>
    <t>○전기요금</t>
    <phoneticPr fontId="3" type="noConversion"/>
  </si>
  <si>
    <t>77,070원*3월</t>
    <phoneticPr fontId="3" type="noConversion"/>
  </si>
  <si>
    <t>100,400원*3월</t>
    <phoneticPr fontId="3" type="noConversion"/>
  </si>
  <si>
    <t>12,100원*3월</t>
    <phoneticPr fontId="3" type="noConversion"/>
  </si>
  <si>
    <t>27,070원*1회</t>
    <phoneticPr fontId="3" type="noConversion"/>
  </si>
  <si>
    <t>○차량수리및소모품비</t>
    <phoneticPr fontId="3" type="noConversion"/>
  </si>
  <si>
    <t>50,000원*12회</t>
    <phoneticPr fontId="3" type="noConversion"/>
  </si>
  <si>
    <t>○급량비</t>
    <phoneticPr fontId="3" type="noConversion"/>
  </si>
  <si>
    <t>660,000원*3월</t>
    <phoneticPr fontId="3" type="noConversion"/>
  </si>
  <si>
    <t>330,000원*4월</t>
    <phoneticPr fontId="3" type="noConversion"/>
  </si>
  <si>
    <t>660,000원*9월</t>
    <phoneticPr fontId="3" type="noConversion"/>
  </si>
  <si>
    <t>330,000원*8월</t>
    <phoneticPr fontId="3" type="noConversion"/>
  </si>
  <si>
    <t>550,000원*2회</t>
    <phoneticPr fontId="3" type="noConversion"/>
  </si>
  <si>
    <t>○사무실 임대료</t>
    <phoneticPr fontId="3" type="noConversion"/>
  </si>
  <si>
    <t>○비품구입비</t>
    <phoneticPr fontId="3" type="noConversion"/>
  </si>
  <si>
    <t>○기타시설장비유지보수</t>
    <phoneticPr fontId="3" type="noConversion"/>
  </si>
  <si>
    <t>500,000원*1회</t>
    <phoneticPr fontId="3" type="noConversion"/>
  </si>
  <si>
    <t>=</t>
    <phoneticPr fontId="3" type="noConversion"/>
  </si>
  <si>
    <t>50,000원*2회</t>
    <phoneticPr fontId="3" type="noConversion"/>
  </si>
  <si>
    <t>○시설비</t>
    <phoneticPr fontId="3" type="noConversion"/>
  </si>
  <si>
    <t>○식품구매비</t>
    <phoneticPr fontId="3" type="noConversion"/>
  </si>
  <si>
    <t>1,168,000원*1회</t>
    <phoneticPr fontId="3" type="noConversion"/>
  </si>
  <si>
    <t>1,000,000원*5회</t>
    <phoneticPr fontId="3" type="noConversion"/>
  </si>
  <si>
    <t>1,000,000원*1회</t>
    <phoneticPr fontId="3" type="noConversion"/>
  </si>
  <si>
    <t>=</t>
    <phoneticPr fontId="3" type="noConversion"/>
  </si>
  <si>
    <t>50,000원*1회</t>
    <phoneticPr fontId="3" type="noConversion"/>
  </si>
  <si>
    <t>10,000원*10회</t>
    <phoneticPr fontId="3" type="noConversion"/>
  </si>
  <si>
    <t>○식품구매비(우양재단)</t>
    <phoneticPr fontId="3" type="noConversion"/>
  </si>
  <si>
    <t>50,000원*2회</t>
    <phoneticPr fontId="3" type="noConversion"/>
  </si>
  <si>
    <t>50,000원*1회</t>
    <phoneticPr fontId="3" type="noConversion"/>
  </si>
  <si>
    <r>
      <t>2020년 푸드마켓 3차 추경 세입</t>
    </r>
    <r>
      <rPr>
        <b/>
        <sz val="18"/>
        <color rgb="FF000000"/>
        <rFont val="Calibri"/>
        <family val="1"/>
      </rPr>
      <t>·</t>
    </r>
    <r>
      <rPr>
        <b/>
        <sz val="18"/>
        <color indexed="8"/>
        <rFont val="휴먼엑스포"/>
        <family val="1"/>
        <charset val="129"/>
      </rPr>
      <t>세출 예산서</t>
    </r>
    <phoneticPr fontId="3" type="noConversion"/>
  </si>
  <si>
    <t>-</t>
    <phoneticPr fontId="3" type="noConversion"/>
  </si>
  <si>
    <t>-</t>
    <phoneticPr fontId="3" type="noConversion"/>
  </si>
  <si>
    <t>2020년 시흥푸드마켓 3차추경 예산(안) 총칙</t>
    <phoneticPr fontId="3" type="noConversion"/>
  </si>
  <si>
    <t>2020년 2차 추경예산</t>
    <phoneticPr fontId="3" type="noConversion"/>
  </si>
  <si>
    <t>2020년 3차 추경 예산</t>
    <phoneticPr fontId="3" type="noConversion"/>
  </si>
  <si>
    <t>우양재단 5,000,000원</t>
    <phoneticPr fontId="3" type="noConversion"/>
  </si>
  <si>
    <t>4. 2020년도 3차 추경 세입. 세출 예산(안) 편성은 아래와 같이 본예산을 기준하여 편성한다.</t>
    <phoneticPr fontId="3" type="noConversion"/>
  </si>
  <si>
    <t>시흥푸드마켓 3차 추경 예산서</t>
    <phoneticPr fontId="3" type="noConversion"/>
  </si>
  <si>
    <t>1,300,000원*1회</t>
    <phoneticPr fontId="3" type="noConversion"/>
  </si>
  <si>
    <t>60,000원*1회</t>
    <phoneticPr fontId="3" type="noConversion"/>
  </si>
  <si>
    <t>81,730원*10회</t>
    <phoneticPr fontId="3" type="noConversion"/>
  </si>
  <si>
    <t>15,920원*1회</t>
    <phoneticPr fontId="3" type="noConversion"/>
  </si>
  <si>
    <t>8,100원*20회</t>
    <phoneticPr fontId="3" type="noConversion"/>
  </si>
  <si>
    <t>30,000원*2회</t>
    <phoneticPr fontId="3" type="noConversion"/>
  </si>
  <si>
    <t>15,500원*2회</t>
    <phoneticPr fontId="3" type="noConversion"/>
  </si>
  <si>
    <t>225,000원*12회</t>
    <phoneticPr fontId="3" type="noConversion"/>
  </si>
  <si>
    <t>4. 시흥푸드마켓 2020년 3차추경 예산(안)</t>
    <phoneticPr fontId="3" type="noConversion"/>
  </si>
  <si>
    <t>100,000원*3회</t>
    <phoneticPr fontId="3" type="noConversion"/>
  </si>
  <si>
    <t>100,000원*1회</t>
    <phoneticPr fontId="3" type="noConversion"/>
  </si>
  <si>
    <t>12월 이자수입 반영분</t>
  </si>
  <si>
    <t xml:space="preserve"> </t>
    <phoneticPr fontId="3" type="noConversion"/>
  </si>
  <si>
    <t>3. 보조금 총 예산은 동일하나 후원금 증가 및, G-푸드드림사업 보조금 이용제한으로 인해 재 편성함.
   ○ 푸드마켓 인건비 54,098,300원 중 전체 푸드마켓 인건비 변동사항 없음                                            
     - 급여 276,830원 증가
     - 퇴직금 및 퇴직적립금 120,350원 감소
     - 사회보험부담비용 156,480원 감소
   ○ 전체 업무추진비 400,000원 감소하여 비용 없음    
     - 기관운영비 200,000원 감소
     - 회의비 200,000원 감소             
   ○ 푸드마켓 운영비 14,189,710원 중 전체 푸드마켓 운영비 1,298,710원 증가
     - 여비 161,000원 감소
     - 수용비 및 수수료 501,220원 감소
     - 공공요금 484,200원 증가
     - 제세공과금 5,310원 증가
     - 차량비 974,000원 감소 
     - 기타운영비 2,445,500원 증가</t>
    <phoneticPr fontId="3" type="noConversion"/>
  </si>
  <si>
    <t xml:space="preserve">자부담 </t>
    <phoneticPr fontId="3" type="noConversion"/>
  </si>
  <si>
    <t xml:space="preserve"> ○ 푸드마켓 지역사회조직사업비 7,168,000원 중 전체 푸드마켓 지역사회조직사업비 4,200,000원 증가
   - 지역네트워크강화사업 100,000원 감소 
   - 직원역량강화사업 200,000원 감소 
   - 특화사업 100,000원 감소
   - 홍보 및 출판사업 100,000원 감소
   - 지역자원양성 및 관리 100,000원 감소
   - 기탁처관리사업 200,000원 감소 
   - 식품지원사업 5,000,000원 증가 
  ○ 이동마켓 지역사회조직사업비 3,500,000원 중 전체 이동마켓 사업비 2,600,000원 증가
   - 직원역량강화사업 200,000원 감소
   - 홍보 및 출판 사업 100,000원 증가
   - 지역자원양성 및 관리 300,000원 증가
   - 이동마켓사업 2,400,000원 증가
  ○ 예비비 87,583 증가</t>
    <phoneticPr fontId="3" type="noConversion"/>
  </si>
  <si>
    <t>우양재단 5,000,000원</t>
    <phoneticPr fontId="3" type="noConversion"/>
  </si>
  <si>
    <t>2. 2020년 3차 추경 예산은 2020년 2차 추경예산  일억구백팔십삼만구천원(\109,839,000) 보다 
  오백일십만육천이백구십삼원(\5,106,293 증감 4.6%) 증가한 일억일천사백구십사만오천이백구십삼원(\114,945,293)을 편성한다.</t>
    <phoneticPr fontId="3" type="noConversion"/>
  </si>
  <si>
    <t>Ｏ예비비</t>
    <phoneticPr fontId="3" type="noConversion"/>
  </si>
  <si>
    <t xml:space="preserve">   ○ 이동마켓 운영비 8,500,000원 중 전체 이동마켓 운영비 2,800,000원 감소
     - 여비 161,000원 감소 
     - 수용비 및 수수료 615,220원 증가 
     - 공공요금 691,290원 감소 
     - 제세공과금 47,070원 증가
     - 차량비 60,000원 증가 
     - 기타운영비 2,670,000원 감소 </t>
    <phoneticPr fontId="3" type="noConversion"/>
  </si>
  <si>
    <t xml:space="preserve">  ○ 푸드마켓 시설비 500,000원 중 전체 푸드마켓 시설비 100,000원 감소
    - 시설장비 유지비 100,000원 감소 
  ○ 이동마켓 시설비 100,000원 중 전체 이동마켓 시설비 100,000원 감소
    - 시설장비 유지비 100,000원 감소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</si>
</sst>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0;&quot;▲&quot;#,##0"/>
    <numFmt numFmtId="177" formatCode="0.0%"/>
    <numFmt numFmtId="178" formatCode="0.000%"/>
    <numFmt numFmtId="179" formatCode="#,##0_ "/>
  </numFmts>
  <fonts count="3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휴먼엑스포"/>
      <family val="1"/>
      <charset val="129"/>
    </font>
    <font>
      <b/>
      <sz val="18"/>
      <color indexed="8"/>
      <name val="휴먼엑스포"/>
      <family val="1"/>
      <charset val="129"/>
    </font>
    <font>
      <b/>
      <sz val="12"/>
      <name val="휴먼엑스포"/>
      <family val="1"/>
      <charset val="129"/>
    </font>
    <font>
      <b/>
      <sz val="12"/>
      <color indexed="8"/>
      <name val="휴먼엑스포"/>
      <family val="1"/>
      <charset val="129"/>
    </font>
    <font>
      <sz val="14"/>
      <name val="MD아롱체"/>
      <family val="1"/>
      <charset val="129"/>
    </font>
    <font>
      <sz val="24"/>
      <name val="HY헤드라인M"/>
      <family val="1"/>
      <charset val="129"/>
    </font>
    <font>
      <sz val="24"/>
      <name val="휴먼엑스포"/>
      <family val="1"/>
      <charset val="129"/>
    </font>
    <font>
      <sz val="23"/>
      <name val="휴먼엑스포"/>
      <family val="1"/>
      <charset val="129"/>
    </font>
    <font>
      <b/>
      <sz val="10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8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rgb="FF000000"/>
      <name val="Calibri"/>
      <family val="1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</fills>
  <borders count="10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 style="hair">
        <color indexed="8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 diagonalUp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Up="1">
      <left/>
      <right/>
      <top style="hair">
        <color indexed="8"/>
      </top>
      <bottom/>
      <diagonal style="hair">
        <color indexed="8"/>
      </diagonal>
    </border>
    <border diagonalUp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Up="1">
      <left style="hair">
        <color indexed="8"/>
      </left>
      <right/>
      <top/>
      <bottom/>
      <diagonal style="hair">
        <color indexed="8"/>
      </diagonal>
    </border>
    <border diagonalUp="1">
      <left/>
      <right/>
      <top/>
      <bottom/>
      <diagonal style="hair">
        <color indexed="8"/>
      </diagonal>
    </border>
    <border diagonalUp="1">
      <left/>
      <right style="hair">
        <color indexed="8"/>
      </right>
      <top/>
      <bottom/>
      <diagonal style="hair">
        <color indexed="8"/>
      </diagonal>
    </border>
    <border diagonalUp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Up="1">
      <left/>
      <right/>
      <top/>
      <bottom style="hair">
        <color indexed="8"/>
      </bottom>
      <diagonal style="hair">
        <color indexed="8"/>
      </diagonal>
    </border>
    <border diagonalUp="1">
      <left/>
      <right style="hair">
        <color indexed="8"/>
      </right>
      <top/>
      <bottom style="hair">
        <color indexed="8"/>
      </bottom>
      <diagonal style="hair">
        <color indexed="8"/>
      </diagonal>
    </border>
    <border diagonalDown="1">
      <left style="hair">
        <color indexed="8"/>
      </left>
      <right/>
      <top style="hair">
        <color indexed="8"/>
      </top>
      <bottom/>
      <diagonal style="hair">
        <color indexed="8"/>
      </diagonal>
    </border>
    <border diagonalDown="1">
      <left/>
      <right/>
      <top style="hair">
        <color indexed="8"/>
      </top>
      <bottom/>
      <diagonal style="hair">
        <color indexed="8"/>
      </diagonal>
    </border>
    <border diagonalDown="1">
      <left/>
      <right style="hair">
        <color indexed="8"/>
      </right>
      <top style="hair">
        <color indexed="8"/>
      </top>
      <bottom/>
      <diagonal style="hair">
        <color indexed="8"/>
      </diagonal>
    </border>
    <border diagonalDown="1">
      <left style="hair">
        <color indexed="8"/>
      </left>
      <right/>
      <top/>
      <bottom/>
      <diagonal style="hair">
        <color indexed="8"/>
      </diagonal>
    </border>
    <border diagonalDown="1">
      <left/>
      <right/>
      <top/>
      <bottom/>
      <diagonal style="hair">
        <color indexed="8"/>
      </diagonal>
    </border>
    <border diagonalDown="1">
      <left/>
      <right style="hair">
        <color indexed="8"/>
      </right>
      <top/>
      <bottom/>
      <diagonal style="hair">
        <color indexed="8"/>
      </diagonal>
    </border>
    <border diagonalDown="1">
      <left style="hair">
        <color indexed="8"/>
      </left>
      <right/>
      <top/>
      <bottom style="hair">
        <color indexed="8"/>
      </bottom>
      <diagonal style="hair">
        <color indexed="8"/>
      </diagonal>
    </border>
    <border diagonalDown="1">
      <left/>
      <right/>
      <top/>
      <bottom style="hair">
        <color indexed="8"/>
      </bottom>
      <diagonal style="hair">
        <color indexed="8"/>
      </diagonal>
    </border>
    <border diagonalDown="1">
      <left/>
      <right style="hair">
        <color indexed="8"/>
      </right>
      <top/>
      <bottom style="hair">
        <color indexed="8"/>
      </bottom>
      <diagonal style="hair">
        <color indexed="8"/>
      </diagonal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0">
    <xf numFmtId="0" fontId="0" fillId="0" borderId="0"/>
    <xf numFmtId="41" fontId="2" fillId="0" borderId="0" applyFont="0" applyFill="0" applyBorder="0" applyAlignment="0" applyProtection="0"/>
    <xf numFmtId="0" fontId="2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490">
    <xf numFmtId="0" fontId="0" fillId="0" borderId="0" xfId="0"/>
    <xf numFmtId="0" fontId="1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41" fontId="14" fillId="0" borderId="1" xfId="0" applyNumberFormat="1" applyFont="1" applyBorder="1" applyAlignment="1">
      <alignment vertical="center"/>
    </xf>
    <xf numFmtId="41" fontId="14" fillId="0" borderId="1" xfId="1" applyFont="1" applyBorder="1" applyAlignment="1">
      <alignment vertical="center"/>
    </xf>
    <xf numFmtId="41" fontId="14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41" fontId="1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2" fillId="0" borderId="0" xfId="2" applyBorder="1" applyAlignment="1">
      <alignment horizontal="center" vertical="center"/>
    </xf>
    <xf numFmtId="0" fontId="2" fillId="0" borderId="0" xfId="2" applyBorder="1" applyAlignment="1">
      <alignment horizontal="left"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0" fontId="2" fillId="0" borderId="0" xfId="2" applyFont="1" applyBorder="1" applyAlignment="1">
      <alignment vertical="center"/>
    </xf>
    <xf numFmtId="0" fontId="8" fillId="0" borderId="0" xfId="2" applyFont="1" applyBorder="1" applyAlignment="1">
      <alignment vertical="center"/>
    </xf>
    <xf numFmtId="0" fontId="9" fillId="0" borderId="0" xfId="2" applyFont="1" applyBorder="1" applyAlignment="1">
      <alignment vertical="center"/>
    </xf>
    <xf numFmtId="0" fontId="10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41" fontId="16" fillId="0" borderId="1" xfId="0" applyNumberFormat="1" applyFont="1" applyBorder="1" applyAlignment="1">
      <alignment vertical="center"/>
    </xf>
    <xf numFmtId="41" fontId="14" fillId="3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41" fontId="16" fillId="3" borderId="1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41" fontId="14" fillId="0" borderId="0" xfId="0" applyNumberFormat="1" applyFont="1" applyAlignment="1">
      <alignment vertical="center"/>
    </xf>
    <xf numFmtId="41" fontId="13" fillId="0" borderId="0" xfId="0" applyNumberFormat="1" applyFont="1" applyAlignment="1">
      <alignment vertical="center"/>
    </xf>
    <xf numFmtId="0" fontId="21" fillId="0" borderId="0" xfId="3" applyFont="1" applyAlignment="1">
      <alignment vertical="center"/>
    </xf>
    <xf numFmtId="0" fontId="0" fillId="0" borderId="0" xfId="3" applyFont="1">
      <alignment vertical="center"/>
    </xf>
    <xf numFmtId="0" fontId="0" fillId="0" borderId="0" xfId="3" applyFont="1" applyAlignment="1">
      <alignment horizontal="center" vertical="center"/>
    </xf>
    <xf numFmtId="0" fontId="22" fillId="0" borderId="0" xfId="3" applyFont="1" applyAlignment="1">
      <alignment vertical="center"/>
    </xf>
    <xf numFmtId="0" fontId="23" fillId="0" borderId="0" xfId="3" applyFont="1">
      <alignment vertical="center"/>
    </xf>
    <xf numFmtId="0" fontId="23" fillId="0" borderId="0" xfId="3" applyFont="1" applyAlignment="1">
      <alignment horizontal="center" vertical="center"/>
    </xf>
    <xf numFmtId="0" fontId="22" fillId="0" borderId="0" xfId="3" applyFont="1" applyAlignment="1">
      <alignment vertical="center" wrapText="1"/>
    </xf>
    <xf numFmtId="0" fontId="14" fillId="3" borderId="1" xfId="0" applyFont="1" applyFill="1" applyBorder="1" applyAlignment="1">
      <alignment vertical="center"/>
    </xf>
    <xf numFmtId="0" fontId="22" fillId="0" borderId="0" xfId="3" applyFont="1" applyAlignment="1">
      <alignment horizontal="right" vertical="center"/>
    </xf>
    <xf numFmtId="0" fontId="26" fillId="0" borderId="0" xfId="3" applyFont="1">
      <alignment vertical="center"/>
    </xf>
    <xf numFmtId="0" fontId="26" fillId="0" borderId="0" xfId="3" applyFont="1" applyAlignment="1">
      <alignment vertical="center"/>
    </xf>
    <xf numFmtId="0" fontId="0" fillId="0" borderId="0" xfId="3" applyFont="1" applyAlignment="1">
      <alignment vertical="center"/>
    </xf>
    <xf numFmtId="176" fontId="12" fillId="0" borderId="8" xfId="3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vertical="center"/>
    </xf>
    <xf numFmtId="0" fontId="0" fillId="0" borderId="0" xfId="0"/>
    <xf numFmtId="0" fontId="12" fillId="0" borderId="11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2" fillId="0" borderId="18" xfId="3" applyFont="1" applyBorder="1" applyAlignment="1">
      <alignment horizontal="center" vertical="center" wrapText="1"/>
    </xf>
    <xf numFmtId="0" fontId="12" fillId="0" borderId="21" xfId="3" applyFont="1" applyBorder="1" applyAlignment="1">
      <alignment horizontal="center" vertical="center" wrapText="1"/>
    </xf>
    <xf numFmtId="176" fontId="12" fillId="0" borderId="23" xfId="3" applyNumberFormat="1" applyFont="1" applyBorder="1" applyAlignment="1">
      <alignment horizontal="right" vertical="center" wrapText="1"/>
    </xf>
    <xf numFmtId="0" fontId="12" fillId="0" borderId="24" xfId="3" applyFont="1" applyBorder="1" applyAlignment="1">
      <alignment horizontal="center" vertical="center" wrapText="1"/>
    </xf>
    <xf numFmtId="0" fontId="25" fillId="0" borderId="20" xfId="3" applyFont="1" applyBorder="1" applyAlignment="1">
      <alignment horizontal="left" vertical="center" wrapText="1"/>
    </xf>
    <xf numFmtId="177" fontId="12" fillId="0" borderId="23" xfId="3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vertical="center"/>
    </xf>
    <xf numFmtId="41" fontId="16" fillId="0" borderId="1" xfId="1" applyFont="1" applyBorder="1" applyAlignment="1">
      <alignment vertical="center"/>
    </xf>
    <xf numFmtId="0" fontId="12" fillId="0" borderId="10" xfId="3" applyFont="1" applyBorder="1" applyAlignment="1">
      <alignment horizontal="center" vertical="center" wrapText="1"/>
    </xf>
    <xf numFmtId="41" fontId="12" fillId="0" borderId="8" xfId="1" applyFont="1" applyBorder="1" applyAlignment="1">
      <alignment horizontal="right" vertical="center" wrapText="1"/>
    </xf>
    <xf numFmtId="41" fontId="12" fillId="0" borderId="23" xfId="1" applyFont="1" applyBorder="1" applyAlignment="1">
      <alignment horizontal="center" vertical="center" wrapText="1"/>
    </xf>
    <xf numFmtId="41" fontId="12" fillId="0" borderId="23" xfId="1" applyFont="1" applyBorder="1" applyAlignment="1">
      <alignment horizontal="right" vertical="center" wrapText="1"/>
    </xf>
    <xf numFmtId="0" fontId="26" fillId="0" borderId="18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41" fontId="29" fillId="0" borderId="8" xfId="1" applyFont="1" applyBorder="1" applyAlignment="1">
      <alignment vertical="center"/>
    </xf>
    <xf numFmtId="41" fontId="29" fillId="0" borderId="8" xfId="1" applyFont="1" applyBorder="1" applyAlignment="1">
      <alignment horizontal="right" vertical="center"/>
    </xf>
    <xf numFmtId="0" fontId="0" fillId="0" borderId="0" xfId="0"/>
    <xf numFmtId="0" fontId="14" fillId="0" borderId="29" xfId="0" applyFont="1" applyBorder="1" applyAlignment="1">
      <alignment vertical="center"/>
    </xf>
    <xf numFmtId="41" fontId="16" fillId="0" borderId="29" xfId="0" applyNumberFormat="1" applyFont="1" applyBorder="1" applyAlignment="1">
      <alignment vertical="center"/>
    </xf>
    <xf numFmtId="0" fontId="0" fillId="0" borderId="0" xfId="0"/>
    <xf numFmtId="0" fontId="14" fillId="0" borderId="3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41" fontId="14" fillId="0" borderId="34" xfId="1" applyFont="1" applyBorder="1" applyAlignment="1">
      <alignment vertical="center"/>
    </xf>
    <xf numFmtId="0" fontId="14" fillId="5" borderId="34" xfId="0" applyFont="1" applyFill="1" applyBorder="1" applyAlignment="1">
      <alignment vertical="center"/>
    </xf>
    <xf numFmtId="41" fontId="16" fillId="5" borderId="34" xfId="0" applyNumberFormat="1" applyFont="1" applyFill="1" applyBorder="1" applyAlignment="1">
      <alignment vertical="center"/>
    </xf>
    <xf numFmtId="0" fontId="15" fillId="0" borderId="40" xfId="0" applyFont="1" applyBorder="1" applyAlignment="1">
      <alignment vertical="center" wrapText="1"/>
    </xf>
    <xf numFmtId="176" fontId="14" fillId="0" borderId="1" xfId="1" applyNumberFormat="1" applyFont="1" applyBorder="1" applyAlignment="1">
      <alignment vertical="center"/>
    </xf>
    <xf numFmtId="176" fontId="16" fillId="3" borderId="1" xfId="0" applyNumberFormat="1" applyFont="1" applyFill="1" applyBorder="1" applyAlignment="1">
      <alignment vertical="center"/>
    </xf>
    <xf numFmtId="0" fontId="12" fillId="0" borderId="24" xfId="3" applyFont="1" applyBorder="1" applyAlignment="1">
      <alignment horizontal="left" vertical="center" wrapText="1"/>
    </xf>
    <xf numFmtId="0" fontId="14" fillId="0" borderId="43" xfId="0" applyFont="1" applyBorder="1" applyAlignment="1">
      <alignment vertical="center"/>
    </xf>
    <xf numFmtId="41" fontId="14" fillId="4" borderId="44" xfId="1" applyFont="1" applyFill="1" applyBorder="1" applyAlignment="1">
      <alignment vertical="center"/>
    </xf>
    <xf numFmtId="41" fontId="14" fillId="0" borderId="44" xfId="1" applyFont="1" applyBorder="1" applyAlignment="1">
      <alignment vertical="center"/>
    </xf>
    <xf numFmtId="41" fontId="14" fillId="0" borderId="47" xfId="0" applyNumberFormat="1" applyFont="1" applyBorder="1" applyAlignment="1">
      <alignment vertical="center"/>
    </xf>
    <xf numFmtId="41" fontId="14" fillId="0" borderId="33" xfId="0" applyNumberFormat="1" applyFont="1" applyBorder="1" applyAlignment="1">
      <alignment vertical="center"/>
    </xf>
    <xf numFmtId="41" fontId="14" fillId="0" borderId="43" xfId="0" applyNumberFormat="1" applyFont="1" applyBorder="1" applyAlignment="1">
      <alignment vertical="center"/>
    </xf>
    <xf numFmtId="41" fontId="16" fillId="0" borderId="47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47" xfId="0" applyFont="1" applyBorder="1" applyAlignment="1">
      <alignment vertical="center"/>
    </xf>
    <xf numFmtId="0" fontId="14" fillId="3" borderId="47" xfId="0" applyFont="1" applyFill="1" applyBorder="1" applyAlignment="1">
      <alignment vertical="center"/>
    </xf>
    <xf numFmtId="0" fontId="14" fillId="0" borderId="47" xfId="0" applyFont="1" applyBorder="1" applyAlignment="1">
      <alignment vertical="center"/>
    </xf>
    <xf numFmtId="41" fontId="16" fillId="3" borderId="47" xfId="0" applyNumberFormat="1" applyFont="1" applyFill="1" applyBorder="1" applyAlignment="1">
      <alignment vertical="center"/>
    </xf>
    <xf numFmtId="176" fontId="16" fillId="0" borderId="1" xfId="1" applyNumberFormat="1" applyFont="1" applyBorder="1" applyAlignment="1">
      <alignment vertical="center"/>
    </xf>
    <xf numFmtId="41" fontId="14" fillId="0" borderId="48" xfId="1" applyFont="1" applyBorder="1" applyAlignment="1">
      <alignment vertical="center"/>
    </xf>
    <xf numFmtId="41" fontId="14" fillId="4" borderId="48" xfId="1" applyFont="1" applyFill="1" applyBorder="1" applyAlignment="1">
      <alignment vertical="center"/>
    </xf>
    <xf numFmtId="0" fontId="14" fillId="0" borderId="48" xfId="0" applyFont="1" applyBorder="1" applyAlignment="1">
      <alignment vertical="center"/>
    </xf>
    <xf numFmtId="41" fontId="14" fillId="4" borderId="48" xfId="1" applyNumberFormat="1" applyFont="1" applyFill="1" applyBorder="1" applyAlignment="1">
      <alignment vertical="center"/>
    </xf>
    <xf numFmtId="0" fontId="15" fillId="0" borderId="50" xfId="0" applyFont="1" applyBorder="1" applyAlignment="1">
      <alignment vertical="center" wrapText="1"/>
    </xf>
    <xf numFmtId="0" fontId="15" fillId="0" borderId="51" xfId="0" applyFont="1" applyBorder="1" applyAlignment="1">
      <alignment vertical="center" wrapText="1"/>
    </xf>
    <xf numFmtId="0" fontId="15" fillId="0" borderId="52" xfId="0" applyFont="1" applyBorder="1" applyAlignment="1">
      <alignment vertical="center" wrapText="1"/>
    </xf>
    <xf numFmtId="0" fontId="15" fillId="0" borderId="53" xfId="0" applyFont="1" applyBorder="1" applyAlignment="1">
      <alignment vertical="center" wrapText="1"/>
    </xf>
    <xf numFmtId="0" fontId="12" fillId="0" borderId="0" xfId="3" applyFont="1" applyBorder="1" applyAlignment="1">
      <alignment horizontal="center" vertical="center" wrapText="1"/>
    </xf>
    <xf numFmtId="41" fontId="12" fillId="0" borderId="0" xfId="1" applyFont="1" applyBorder="1" applyAlignment="1">
      <alignment horizontal="center" vertical="center" wrapText="1"/>
    </xf>
    <xf numFmtId="176" fontId="12" fillId="0" borderId="0" xfId="3" applyNumberFormat="1" applyFont="1" applyBorder="1" applyAlignment="1">
      <alignment horizontal="right" vertical="center" wrapText="1"/>
    </xf>
    <xf numFmtId="9" fontId="12" fillId="0" borderId="0" xfId="3" applyNumberFormat="1" applyFont="1" applyBorder="1" applyAlignment="1">
      <alignment horizontal="right" vertical="center" wrapText="1"/>
    </xf>
    <xf numFmtId="0" fontId="12" fillId="0" borderId="0" xfId="3" applyFont="1" applyBorder="1" applyAlignment="1">
      <alignment horizontal="left" vertical="center" wrapText="1"/>
    </xf>
    <xf numFmtId="0" fontId="14" fillId="0" borderId="47" xfId="0" applyFont="1" applyBorder="1" applyAlignment="1">
      <alignment vertical="center"/>
    </xf>
    <xf numFmtId="0" fontId="12" fillId="0" borderId="10" xfId="3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4" fillId="0" borderId="57" xfId="0" applyFont="1" applyBorder="1" applyAlignment="1">
      <alignment vertical="center"/>
    </xf>
    <xf numFmtId="0" fontId="14" fillId="3" borderId="57" xfId="0" applyFont="1" applyFill="1" applyBorder="1" applyAlignment="1">
      <alignment vertical="center"/>
    </xf>
    <xf numFmtId="41" fontId="16" fillId="3" borderId="1" xfId="1" applyFont="1" applyFill="1" applyBorder="1" applyAlignment="1">
      <alignment vertical="center"/>
    </xf>
    <xf numFmtId="176" fontId="16" fillId="4" borderId="1" xfId="0" applyNumberFormat="1" applyFont="1" applyFill="1" applyBorder="1" applyAlignment="1">
      <alignment vertical="center"/>
    </xf>
    <xf numFmtId="41" fontId="14" fillId="0" borderId="57" xfId="1" applyFont="1" applyBorder="1" applyAlignment="1">
      <alignment vertical="center"/>
    </xf>
    <xf numFmtId="41" fontId="16" fillId="0" borderId="57" xfId="0" applyNumberFormat="1" applyFont="1" applyBorder="1" applyAlignment="1">
      <alignment vertical="center"/>
    </xf>
    <xf numFmtId="41" fontId="16" fillId="3" borderId="57" xfId="1" applyFont="1" applyFill="1" applyBorder="1" applyAlignment="1">
      <alignment vertical="center"/>
    </xf>
    <xf numFmtId="176" fontId="16" fillId="3" borderId="1" xfId="1" applyNumberFormat="1" applyFont="1" applyFill="1" applyBorder="1" applyAlignment="1">
      <alignment vertical="center"/>
    </xf>
    <xf numFmtId="0" fontId="14" fillId="0" borderId="44" xfId="0" applyFont="1" applyBorder="1" applyAlignment="1">
      <alignment vertical="center"/>
    </xf>
    <xf numFmtId="0" fontId="15" fillId="4" borderId="59" xfId="0" applyFont="1" applyFill="1" applyBorder="1" applyAlignment="1">
      <alignment vertical="center" wrapText="1"/>
    </xf>
    <xf numFmtId="0" fontId="15" fillId="3" borderId="56" xfId="0" applyFont="1" applyFill="1" applyBorder="1" applyAlignment="1">
      <alignment vertical="center" wrapText="1"/>
    </xf>
    <xf numFmtId="0" fontId="15" fillId="3" borderId="52" xfId="0" applyFont="1" applyFill="1" applyBorder="1" applyAlignment="1">
      <alignment vertical="center" wrapText="1"/>
    </xf>
    <xf numFmtId="0" fontId="15" fillId="4" borderId="56" xfId="0" applyFont="1" applyFill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41" fontId="27" fillId="4" borderId="48" xfId="1" applyFont="1" applyFill="1" applyBorder="1" applyAlignment="1">
      <alignment vertical="center"/>
    </xf>
    <xf numFmtId="41" fontId="27" fillId="0" borderId="48" xfId="1" applyFont="1" applyBorder="1" applyAlignment="1">
      <alignment vertical="center"/>
    </xf>
    <xf numFmtId="41" fontId="12" fillId="0" borderId="32" xfId="1" applyFont="1" applyBorder="1" applyAlignment="1">
      <alignment horizontal="right" vertical="center" wrapText="1"/>
    </xf>
    <xf numFmtId="0" fontId="25" fillId="0" borderId="60" xfId="3" applyFont="1" applyBorder="1" applyAlignment="1">
      <alignment horizontal="left" vertical="center" wrapText="1"/>
    </xf>
    <xf numFmtId="0" fontId="15" fillId="0" borderId="59" xfId="0" applyFont="1" applyBorder="1" applyAlignment="1">
      <alignment vertical="center" wrapText="1"/>
    </xf>
    <xf numFmtId="0" fontId="15" fillId="0" borderId="56" xfId="0" applyFont="1" applyBorder="1" applyAlignment="1">
      <alignment vertical="center" wrapText="1"/>
    </xf>
    <xf numFmtId="177" fontId="12" fillId="0" borderId="9" xfId="3" applyNumberFormat="1" applyFont="1" applyBorder="1" applyAlignment="1">
      <alignment horizontal="right" vertical="center" wrapText="1"/>
    </xf>
    <xf numFmtId="41" fontId="16" fillId="0" borderId="57" xfId="1" applyNumberFormat="1" applyFont="1" applyBorder="1" applyAlignment="1">
      <alignment vertical="center"/>
    </xf>
    <xf numFmtId="0" fontId="14" fillId="0" borderId="63" xfId="0" applyFont="1" applyBorder="1" applyAlignment="1">
      <alignment vertical="center"/>
    </xf>
    <xf numFmtId="41" fontId="14" fillId="0" borderId="57" xfId="1" applyNumberFormat="1" applyFont="1" applyBorder="1" applyAlignment="1">
      <alignment vertical="center"/>
    </xf>
    <xf numFmtId="41" fontId="14" fillId="0" borderId="63" xfId="1" applyNumberFormat="1" applyFont="1" applyBorder="1" applyAlignment="1">
      <alignment vertical="center"/>
    </xf>
    <xf numFmtId="41" fontId="14" fillId="0" borderId="63" xfId="1" applyFont="1" applyBorder="1" applyAlignment="1">
      <alignment vertical="center"/>
    </xf>
    <xf numFmtId="0" fontId="14" fillId="4" borderId="63" xfId="0" applyFont="1" applyFill="1" applyBorder="1" applyAlignment="1">
      <alignment vertical="center"/>
    </xf>
    <xf numFmtId="41" fontId="14" fillId="4" borderId="63" xfId="1" applyNumberFormat="1" applyFont="1" applyFill="1" applyBorder="1" applyAlignment="1">
      <alignment vertical="center"/>
    </xf>
    <xf numFmtId="41" fontId="14" fillId="4" borderId="63" xfId="1" applyFont="1" applyFill="1" applyBorder="1" applyAlignment="1">
      <alignment vertical="center"/>
    </xf>
    <xf numFmtId="0" fontId="18" fillId="0" borderId="63" xfId="0" applyFont="1" applyBorder="1" applyAlignment="1">
      <alignment vertical="center"/>
    </xf>
    <xf numFmtId="41" fontId="14" fillId="0" borderId="63" xfId="0" applyNumberFormat="1" applyFont="1" applyBorder="1" applyAlignment="1">
      <alignment vertical="center"/>
    </xf>
    <xf numFmtId="0" fontId="17" fillId="0" borderId="57" xfId="0" applyFont="1" applyBorder="1" applyAlignment="1">
      <alignment vertical="center" shrinkToFit="1"/>
    </xf>
    <xf numFmtId="0" fontId="15" fillId="0" borderId="59" xfId="0" applyFont="1" applyBorder="1" applyAlignment="1">
      <alignment horizontal="left" vertical="center" wrapText="1"/>
    </xf>
    <xf numFmtId="177" fontId="15" fillId="0" borderId="59" xfId="1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12" fillId="0" borderId="15" xfId="3" applyFont="1" applyBorder="1" applyAlignment="1">
      <alignment horizontal="center" vertical="center" wrapText="1"/>
    </xf>
    <xf numFmtId="41" fontId="19" fillId="4" borderId="59" xfId="1" applyFont="1" applyFill="1" applyBorder="1" applyAlignment="1">
      <alignment vertical="center" shrinkToFit="1"/>
    </xf>
    <xf numFmtId="41" fontId="19" fillId="3" borderId="59" xfId="1" applyFont="1" applyFill="1" applyBorder="1" applyAlignment="1">
      <alignment vertical="center" shrinkToFit="1"/>
    </xf>
    <xf numFmtId="41" fontId="15" fillId="4" borderId="59" xfId="1" applyFont="1" applyFill="1" applyBorder="1" applyAlignment="1">
      <alignment vertical="center" shrinkToFit="1"/>
    </xf>
    <xf numFmtId="41" fontId="15" fillId="0" borderId="59" xfId="1" applyFont="1" applyBorder="1" applyAlignment="1">
      <alignment vertical="center" shrinkToFit="1"/>
    </xf>
    <xf numFmtId="41" fontId="15" fillId="0" borderId="40" xfId="0" applyNumberFormat="1" applyFont="1" applyBorder="1" applyAlignment="1">
      <alignment vertical="center" shrinkToFit="1"/>
    </xf>
    <xf numFmtId="41" fontId="19" fillId="0" borderId="28" xfId="0" applyNumberFormat="1" applyFont="1" applyBorder="1" applyAlignment="1">
      <alignment vertical="center" shrinkToFit="1"/>
    </xf>
    <xf numFmtId="176" fontId="19" fillId="0" borderId="28" xfId="0" applyNumberFormat="1" applyFont="1" applyBorder="1" applyAlignment="1">
      <alignment vertical="center" shrinkToFit="1"/>
    </xf>
    <xf numFmtId="41" fontId="15" fillId="0" borderId="59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/>
    </xf>
    <xf numFmtId="0" fontId="14" fillId="0" borderId="57" xfId="0" applyFont="1" applyBorder="1" applyAlignment="1">
      <alignment vertical="center"/>
    </xf>
    <xf numFmtId="0" fontId="15" fillId="0" borderId="59" xfId="0" applyFont="1" applyBorder="1" applyAlignment="1">
      <alignment horizontal="left" vertical="center" shrinkToFit="1"/>
    </xf>
    <xf numFmtId="41" fontId="15" fillId="0" borderId="59" xfId="0" applyNumberFormat="1" applyFont="1" applyFill="1" applyBorder="1" applyAlignment="1">
      <alignment vertical="center" shrinkToFit="1"/>
    </xf>
    <xf numFmtId="176" fontId="15" fillId="0" borderId="59" xfId="0" applyNumberFormat="1" applyFont="1" applyFill="1" applyBorder="1" applyAlignment="1">
      <alignment vertical="center" wrapText="1"/>
    </xf>
    <xf numFmtId="177" fontId="15" fillId="0" borderId="59" xfId="0" applyNumberFormat="1" applyFont="1" applyFill="1" applyBorder="1" applyAlignment="1">
      <alignment vertical="center" shrinkToFit="1"/>
    </xf>
    <xf numFmtId="176" fontId="15" fillId="0" borderId="59" xfId="0" applyNumberFormat="1" applyFont="1" applyBorder="1" applyAlignment="1">
      <alignment vertical="center" shrinkToFit="1"/>
    </xf>
    <xf numFmtId="0" fontId="15" fillId="2" borderId="59" xfId="0" applyFont="1" applyFill="1" applyBorder="1" applyAlignment="1">
      <alignment horizontal="center" vertical="center" wrapText="1"/>
    </xf>
    <xf numFmtId="41" fontId="19" fillId="0" borderId="59" xfId="0" applyNumberFormat="1" applyFont="1" applyFill="1" applyBorder="1" applyAlignment="1">
      <alignment vertical="center" shrinkToFit="1"/>
    </xf>
    <xf numFmtId="176" fontId="19" fillId="0" borderId="59" xfId="0" applyNumberFormat="1" applyFont="1" applyFill="1" applyBorder="1" applyAlignment="1">
      <alignment vertical="center" wrapText="1"/>
    </xf>
    <xf numFmtId="177" fontId="19" fillId="0" borderId="59" xfId="0" applyNumberFormat="1" applyFont="1" applyFill="1" applyBorder="1" applyAlignment="1">
      <alignment vertical="center" shrinkToFit="1"/>
    </xf>
    <xf numFmtId="41" fontId="19" fillId="0" borderId="59" xfId="0" applyNumberFormat="1" applyFont="1" applyBorder="1" applyAlignment="1">
      <alignment horizontal="center" vertical="center" shrinkToFit="1"/>
    </xf>
    <xf numFmtId="176" fontId="19" fillId="4" borderId="59" xfId="0" applyNumberFormat="1" applyFont="1" applyFill="1" applyBorder="1" applyAlignment="1">
      <alignment vertical="center" shrinkToFit="1"/>
    </xf>
    <xf numFmtId="41" fontId="19" fillId="0" borderId="59" xfId="0" applyNumberFormat="1" applyFont="1" applyFill="1" applyBorder="1" applyAlignment="1">
      <alignment vertical="center" wrapText="1"/>
    </xf>
    <xf numFmtId="176" fontId="19" fillId="0" borderId="59" xfId="0" applyNumberFormat="1" applyFont="1" applyBorder="1" applyAlignment="1">
      <alignment vertical="center" shrinkToFit="1"/>
    </xf>
    <xf numFmtId="176" fontId="19" fillId="4" borderId="59" xfId="0" applyNumberFormat="1" applyFont="1" applyFill="1" applyBorder="1" applyAlignment="1">
      <alignment vertical="center" wrapText="1"/>
    </xf>
    <xf numFmtId="177" fontId="19" fillId="4" borderId="59" xfId="0" applyNumberFormat="1" applyFont="1" applyFill="1" applyBorder="1" applyAlignment="1">
      <alignment vertical="center" shrinkToFit="1"/>
    </xf>
    <xf numFmtId="41" fontId="19" fillId="3" borderId="59" xfId="0" applyNumberFormat="1" applyFont="1" applyFill="1" applyBorder="1" applyAlignment="1">
      <alignment vertical="center" shrinkToFit="1"/>
    </xf>
    <xf numFmtId="177" fontId="19" fillId="3" borderId="59" xfId="0" applyNumberFormat="1" applyFont="1" applyFill="1" applyBorder="1" applyAlignment="1">
      <alignment vertical="center" shrinkToFit="1"/>
    </xf>
    <xf numFmtId="176" fontId="19" fillId="5" borderId="59" xfId="0" applyNumberFormat="1" applyFont="1" applyFill="1" applyBorder="1" applyAlignment="1">
      <alignment vertical="center" wrapText="1"/>
    </xf>
    <xf numFmtId="177" fontId="19" fillId="5" borderId="59" xfId="0" applyNumberFormat="1" applyFont="1" applyFill="1" applyBorder="1" applyAlignment="1">
      <alignment vertical="center" shrinkToFit="1"/>
    </xf>
    <xf numFmtId="41" fontId="19" fillId="4" borderId="59" xfId="0" applyNumberFormat="1" applyFont="1" applyFill="1" applyBorder="1" applyAlignment="1">
      <alignment vertical="center" shrinkToFit="1"/>
    </xf>
    <xf numFmtId="0" fontId="15" fillId="3" borderId="59" xfId="0" applyFont="1" applyFill="1" applyBorder="1" applyAlignment="1">
      <alignment vertical="center" wrapText="1"/>
    </xf>
    <xf numFmtId="177" fontId="15" fillId="4" borderId="59" xfId="0" applyNumberFormat="1" applyFont="1" applyFill="1" applyBorder="1" applyAlignment="1">
      <alignment vertical="center" shrinkToFit="1"/>
    </xf>
    <xf numFmtId="176" fontId="19" fillId="3" borderId="59" xfId="0" applyNumberFormat="1" applyFont="1" applyFill="1" applyBorder="1" applyAlignment="1">
      <alignment vertical="center" shrinkToFit="1"/>
    </xf>
    <xf numFmtId="176" fontId="19" fillId="3" borderId="59" xfId="0" applyNumberFormat="1" applyFont="1" applyFill="1" applyBorder="1" applyAlignment="1">
      <alignment vertical="center" wrapText="1"/>
    </xf>
    <xf numFmtId="41" fontId="14" fillId="0" borderId="59" xfId="1" applyFont="1" applyBorder="1" applyAlignment="1">
      <alignment vertical="center"/>
    </xf>
    <xf numFmtId="41" fontId="16" fillId="3" borderId="59" xfId="0" applyNumberFormat="1" applyFont="1" applyFill="1" applyBorder="1" applyAlignment="1">
      <alignment vertical="center" shrinkToFit="1"/>
    </xf>
    <xf numFmtId="41" fontId="15" fillId="4" borderId="59" xfId="0" applyNumberFormat="1" applyFont="1" applyFill="1" applyBorder="1" applyAlignment="1">
      <alignment vertical="center" shrinkToFit="1"/>
    </xf>
    <xf numFmtId="0" fontId="15" fillId="0" borderId="64" xfId="0" applyFont="1" applyBorder="1" applyAlignment="1">
      <alignment vertical="center" wrapText="1"/>
    </xf>
    <xf numFmtId="41" fontId="15" fillId="0" borderId="64" xfId="0" applyNumberFormat="1" applyFont="1" applyBorder="1" applyAlignment="1">
      <alignment vertical="center" shrinkToFit="1"/>
    </xf>
    <xf numFmtId="0" fontId="15" fillId="0" borderId="52" xfId="0" applyFont="1" applyBorder="1" applyAlignment="1">
      <alignment horizontal="left" vertical="center" wrapText="1"/>
    </xf>
    <xf numFmtId="177" fontId="19" fillId="0" borderId="64" xfId="0" applyNumberFormat="1" applyFont="1" applyBorder="1" applyAlignment="1">
      <alignment vertical="center" shrinkToFit="1"/>
    </xf>
    <xf numFmtId="0" fontId="14" fillId="4" borderId="59" xfId="0" applyFont="1" applyFill="1" applyBorder="1" applyAlignment="1">
      <alignment vertical="center"/>
    </xf>
    <xf numFmtId="41" fontId="14" fillId="4" borderId="59" xfId="0" applyNumberFormat="1" applyFont="1" applyFill="1" applyBorder="1" applyAlignment="1">
      <alignment vertical="center" shrinkToFit="1"/>
    </xf>
    <xf numFmtId="176" fontId="16" fillId="3" borderId="59" xfId="0" applyNumberFormat="1" applyFont="1" applyFill="1" applyBorder="1" applyAlignment="1">
      <alignment vertical="center" shrinkToFit="1"/>
    </xf>
    <xf numFmtId="0" fontId="0" fillId="0" borderId="59" xfId="0" applyBorder="1"/>
    <xf numFmtId="0" fontId="30" fillId="0" borderId="59" xfId="0" applyFont="1" applyBorder="1"/>
    <xf numFmtId="41" fontId="30" fillId="0" borderId="59" xfId="1" applyFont="1" applyBorder="1" applyAlignment="1">
      <alignment shrinkToFit="1"/>
    </xf>
    <xf numFmtId="41" fontId="30" fillId="0" borderId="59" xfId="1" applyFont="1" applyBorder="1" applyAlignment="1">
      <alignment vertical="center" shrinkToFit="1"/>
    </xf>
    <xf numFmtId="0" fontId="31" fillId="0" borderId="59" xfId="0" applyFont="1" applyBorder="1" applyAlignment="1">
      <alignment vertical="center" wrapText="1"/>
    </xf>
    <xf numFmtId="177" fontId="15" fillId="0" borderId="59" xfId="0" applyNumberFormat="1" applyFont="1" applyBorder="1" applyAlignment="1">
      <alignment vertical="center" shrinkToFit="1"/>
    </xf>
    <xf numFmtId="41" fontId="19" fillId="0" borderId="59" xfId="0" applyNumberFormat="1" applyFont="1" applyBorder="1" applyAlignment="1">
      <alignment vertical="center" shrinkToFit="1"/>
    </xf>
    <xf numFmtId="0" fontId="14" fillId="0" borderId="85" xfId="0" applyFont="1" applyBorder="1" applyAlignment="1">
      <alignment horizontal="center" vertical="center" wrapText="1"/>
    </xf>
    <xf numFmtId="41" fontId="14" fillId="0" borderId="85" xfId="0" applyNumberFormat="1" applyFont="1" applyBorder="1" applyAlignment="1">
      <alignment horizontal="right" vertical="center" shrinkToFit="1"/>
    </xf>
    <xf numFmtId="41" fontId="14" fillId="0" borderId="87" xfId="1" applyNumberFormat="1" applyFont="1" applyBorder="1" applyAlignment="1">
      <alignment vertical="center"/>
    </xf>
    <xf numFmtId="41" fontId="14" fillId="0" borderId="87" xfId="1" applyFont="1" applyBorder="1" applyAlignment="1">
      <alignment vertical="center"/>
    </xf>
    <xf numFmtId="41" fontId="14" fillId="4" borderId="87" xfId="1" applyFont="1" applyFill="1" applyBorder="1" applyAlignment="1">
      <alignment vertical="center"/>
    </xf>
    <xf numFmtId="176" fontId="15" fillId="0" borderId="59" xfId="1" applyNumberFormat="1" applyFont="1" applyBorder="1" applyAlignment="1">
      <alignment vertical="center" shrinkToFit="1"/>
    </xf>
    <xf numFmtId="0" fontId="14" fillId="0" borderId="87" xfId="0" applyFont="1" applyBorder="1" applyAlignment="1">
      <alignment vertical="center"/>
    </xf>
    <xf numFmtId="41" fontId="16" fillId="0" borderId="90" xfId="1" applyNumberFormat="1" applyFont="1" applyBorder="1" applyAlignment="1">
      <alignment vertical="center" shrinkToFit="1"/>
    </xf>
    <xf numFmtId="41" fontId="16" fillId="0" borderId="90" xfId="1" applyNumberFormat="1" applyFont="1" applyBorder="1" applyAlignment="1">
      <alignment vertical="center"/>
    </xf>
    <xf numFmtId="0" fontId="14" fillId="0" borderId="91" xfId="0" applyFont="1" applyBorder="1" applyAlignment="1">
      <alignment vertical="center"/>
    </xf>
    <xf numFmtId="41" fontId="14" fillId="0" borderId="90" xfId="1" applyNumberFormat="1" applyFont="1" applyBorder="1" applyAlignment="1">
      <alignment vertical="center"/>
    </xf>
    <xf numFmtId="41" fontId="14" fillId="0" borderId="90" xfId="1" applyFont="1" applyBorder="1" applyAlignment="1">
      <alignment vertical="center"/>
    </xf>
    <xf numFmtId="41" fontId="14" fillId="0" borderId="92" xfId="1" applyFont="1" applyBorder="1" applyAlignment="1">
      <alignment vertical="center"/>
    </xf>
    <xf numFmtId="41" fontId="14" fillId="4" borderId="92" xfId="1" applyNumberFormat="1" applyFont="1" applyFill="1" applyBorder="1" applyAlignment="1">
      <alignment vertical="center"/>
    </xf>
    <xf numFmtId="41" fontId="14" fillId="0" borderId="91" xfId="1" applyNumberFormat="1" applyFont="1" applyBorder="1" applyAlignment="1">
      <alignment vertical="center"/>
    </xf>
    <xf numFmtId="41" fontId="14" fillId="0" borderId="91" xfId="1" applyFont="1" applyBorder="1" applyAlignment="1">
      <alignment vertical="center"/>
    </xf>
    <xf numFmtId="41" fontId="14" fillId="4" borderId="91" xfId="1" applyFont="1" applyFill="1" applyBorder="1" applyAlignment="1">
      <alignment vertical="center"/>
    </xf>
    <xf numFmtId="41" fontId="14" fillId="4" borderId="90" xfId="1" applyNumberFormat="1" applyFont="1" applyFill="1" applyBorder="1" applyAlignment="1">
      <alignment vertical="center"/>
    </xf>
    <xf numFmtId="41" fontId="14" fillId="0" borderId="93" xfId="0" applyNumberFormat="1" applyFont="1" applyBorder="1" applyAlignment="1">
      <alignment vertical="center" wrapText="1"/>
    </xf>
    <xf numFmtId="41" fontId="14" fillId="0" borderId="88" xfId="1" applyFont="1" applyBorder="1" applyAlignment="1">
      <alignment vertical="center"/>
    </xf>
    <xf numFmtId="41" fontId="14" fillId="4" borderId="88" xfId="1" applyFont="1" applyFill="1" applyBorder="1" applyAlignment="1">
      <alignment vertical="center"/>
    </xf>
    <xf numFmtId="0" fontId="14" fillId="0" borderId="92" xfId="0" applyFont="1" applyBorder="1" applyAlignment="1">
      <alignment horizontal="left" vertical="center" shrinkToFit="1"/>
    </xf>
    <xf numFmtId="41" fontId="14" fillId="4" borderId="90" xfId="1" applyFont="1" applyFill="1" applyBorder="1" applyAlignment="1">
      <alignment vertical="center"/>
    </xf>
    <xf numFmtId="41" fontId="16" fillId="0" borderId="90" xfId="1" applyFont="1" applyBorder="1" applyAlignment="1">
      <alignment vertical="center"/>
    </xf>
    <xf numFmtId="0" fontId="14" fillId="4" borderId="87" xfId="0" applyFont="1" applyFill="1" applyBorder="1" applyAlignment="1">
      <alignment vertical="center"/>
    </xf>
    <xf numFmtId="41" fontId="14" fillId="4" borderId="87" xfId="1" applyNumberFormat="1" applyFont="1" applyFill="1" applyBorder="1" applyAlignment="1">
      <alignment vertical="center"/>
    </xf>
    <xf numFmtId="41" fontId="14" fillId="4" borderId="92" xfId="1" applyFont="1" applyFill="1" applyBorder="1" applyAlignment="1">
      <alignment vertical="center"/>
    </xf>
    <xf numFmtId="41" fontId="14" fillId="0" borderId="87" xfId="0" applyNumberFormat="1" applyFont="1" applyBorder="1" applyAlignment="1">
      <alignment vertical="center"/>
    </xf>
    <xf numFmtId="0" fontId="14" fillId="0" borderId="90" xfId="0" applyFont="1" applyBorder="1" applyAlignment="1">
      <alignment vertical="center" shrinkToFit="1"/>
    </xf>
    <xf numFmtId="0" fontId="18" fillId="0" borderId="91" xfId="0" applyFont="1" applyBorder="1" applyAlignment="1">
      <alignment vertical="center"/>
    </xf>
    <xf numFmtId="41" fontId="27" fillId="0" borderId="91" xfId="0" applyNumberFormat="1" applyFont="1" applyBorder="1" applyAlignment="1">
      <alignment vertical="center"/>
    </xf>
    <xf numFmtId="41" fontId="27" fillId="0" borderId="88" xfId="1" applyFont="1" applyBorder="1" applyAlignment="1">
      <alignment vertical="center"/>
    </xf>
    <xf numFmtId="0" fontId="18" fillId="0" borderId="87" xfId="0" applyFont="1" applyBorder="1" applyAlignment="1">
      <alignment vertical="center"/>
    </xf>
    <xf numFmtId="41" fontId="14" fillId="0" borderId="90" xfId="0" applyNumberFormat="1" applyFont="1" applyBorder="1" applyAlignment="1">
      <alignment vertical="center"/>
    </xf>
    <xf numFmtId="41" fontId="14" fillId="0" borderId="91" xfId="0" applyNumberFormat="1" applyFont="1" applyBorder="1" applyAlignment="1">
      <alignment vertical="center"/>
    </xf>
    <xf numFmtId="0" fontId="14" fillId="0" borderId="88" xfId="0" applyFont="1" applyBorder="1" applyAlignment="1">
      <alignment vertical="center"/>
    </xf>
    <xf numFmtId="0" fontId="17" fillId="0" borderId="90" xfId="0" applyFont="1" applyBorder="1" applyAlignment="1">
      <alignment vertical="center" shrinkToFit="1"/>
    </xf>
    <xf numFmtId="41" fontId="16" fillId="4" borderId="90" xfId="1" applyNumberFormat="1" applyFont="1" applyFill="1" applyBorder="1" applyAlignment="1">
      <alignment vertical="center" shrinkToFit="1"/>
    </xf>
    <xf numFmtId="0" fontId="14" fillId="2" borderId="33" xfId="0" applyFont="1" applyFill="1" applyBorder="1" applyAlignment="1">
      <alignment horizontal="center" vertical="center" wrapText="1"/>
    </xf>
    <xf numFmtId="41" fontId="15" fillId="0" borderId="59" xfId="1" applyFont="1" applyFill="1" applyBorder="1" applyAlignment="1">
      <alignment vertical="center" wrapText="1"/>
    </xf>
    <xf numFmtId="41" fontId="15" fillId="0" borderId="59" xfId="1" applyFont="1" applyFill="1" applyBorder="1" applyAlignment="1">
      <alignment vertical="center" shrinkToFit="1"/>
    </xf>
    <xf numFmtId="1" fontId="19" fillId="3" borderId="59" xfId="0" applyNumberFormat="1" applyFont="1" applyFill="1" applyBorder="1" applyAlignment="1">
      <alignment vertical="center" shrinkToFit="1"/>
    </xf>
    <xf numFmtId="41" fontId="12" fillId="0" borderId="9" xfId="1" applyFont="1" applyBorder="1" applyAlignment="1">
      <alignment horizontal="right" vertical="center" wrapText="1"/>
    </xf>
    <xf numFmtId="41" fontId="14" fillId="4" borderId="2" xfId="1" applyFont="1" applyFill="1" applyBorder="1" applyAlignment="1">
      <alignment vertical="center"/>
    </xf>
    <xf numFmtId="0" fontId="12" fillId="0" borderId="21" xfId="3" applyFont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32" fillId="0" borderId="97" xfId="0" applyFont="1" applyBorder="1"/>
    <xf numFmtId="0" fontId="30" fillId="0" borderId="97" xfId="0" applyFont="1" applyBorder="1" applyAlignment="1">
      <alignment vertical="center"/>
    </xf>
    <xf numFmtId="41" fontId="30" fillId="0" borderId="97" xfId="1" applyFont="1" applyBorder="1" applyAlignment="1">
      <alignment vertical="center"/>
    </xf>
    <xf numFmtId="41" fontId="15" fillId="0" borderId="97" xfId="0" applyNumberFormat="1" applyFont="1" applyBorder="1" applyAlignment="1">
      <alignment vertical="center" shrinkToFit="1"/>
    </xf>
    <xf numFmtId="41" fontId="15" fillId="0" borderId="97" xfId="1" applyFont="1" applyBorder="1" applyAlignment="1">
      <alignment vertical="center" shrinkToFit="1"/>
    </xf>
    <xf numFmtId="0" fontId="15" fillId="0" borderId="97" xfId="0" applyFont="1" applyBorder="1" applyAlignment="1">
      <alignment vertical="center" wrapText="1"/>
    </xf>
    <xf numFmtId="41" fontId="19" fillId="0" borderId="97" xfId="0" applyNumberFormat="1" applyFont="1" applyBorder="1" applyAlignment="1">
      <alignment vertical="center" shrinkToFit="1"/>
    </xf>
    <xf numFmtId="41" fontId="19" fillId="3" borderId="97" xfId="0" applyNumberFormat="1" applyFont="1" applyFill="1" applyBorder="1" applyAlignment="1">
      <alignment vertical="center" shrinkToFit="1"/>
    </xf>
    <xf numFmtId="0" fontId="14" fillId="0" borderId="98" xfId="0" applyFont="1" applyBorder="1" applyAlignment="1">
      <alignment vertical="center"/>
    </xf>
    <xf numFmtId="41" fontId="14" fillId="0" borderId="99" xfId="1" applyFont="1" applyBorder="1" applyAlignment="1">
      <alignment vertical="center"/>
    </xf>
    <xf numFmtId="41" fontId="14" fillId="0" borderId="98" xfId="1" applyFont="1" applyBorder="1" applyAlignment="1">
      <alignment vertical="center"/>
    </xf>
    <xf numFmtId="41" fontId="14" fillId="0" borderId="98" xfId="1" applyNumberFormat="1" applyFont="1" applyBorder="1" applyAlignment="1">
      <alignment vertical="center"/>
    </xf>
    <xf numFmtId="41" fontId="14" fillId="4" borderId="99" xfId="1" applyFont="1" applyFill="1" applyBorder="1" applyAlignment="1">
      <alignment vertical="center"/>
    </xf>
    <xf numFmtId="0" fontId="14" fillId="2" borderId="33" xfId="0" applyFont="1" applyFill="1" applyBorder="1" applyAlignment="1">
      <alignment horizontal="center" vertical="center" wrapText="1"/>
    </xf>
    <xf numFmtId="41" fontId="14" fillId="4" borderId="88" xfId="1" applyNumberFormat="1" applyFont="1" applyFill="1" applyBorder="1" applyAlignment="1">
      <alignment vertical="center"/>
    </xf>
    <xf numFmtId="0" fontId="14" fillId="0" borderId="98" xfId="0" applyFont="1" applyBorder="1" applyAlignment="1">
      <alignment vertical="center" shrinkToFit="1"/>
    </xf>
    <xf numFmtId="41" fontId="14" fillId="0" borderId="99" xfId="1" applyNumberFormat="1" applyFont="1" applyBorder="1" applyAlignment="1">
      <alignment vertical="center"/>
    </xf>
    <xf numFmtId="41" fontId="14" fillId="4" borderId="98" xfId="1" applyFont="1" applyFill="1" applyBorder="1" applyAlignment="1">
      <alignment vertical="center"/>
    </xf>
    <xf numFmtId="0" fontId="14" fillId="2" borderId="43" xfId="0" applyFont="1" applyFill="1" applyBorder="1" applyAlignment="1">
      <alignment horizontal="center" vertical="center" shrinkToFit="1"/>
    </xf>
    <xf numFmtId="43" fontId="14" fillId="0" borderId="0" xfId="0" applyNumberFormat="1" applyFont="1" applyAlignment="1">
      <alignment vertical="center"/>
    </xf>
    <xf numFmtId="43" fontId="14" fillId="0" borderId="0" xfId="0" applyNumberFormat="1" applyFont="1" applyAlignment="1">
      <alignment vertical="center" shrinkToFi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shrinkToFit="1"/>
    </xf>
    <xf numFmtId="0" fontId="33" fillId="0" borderId="20" xfId="3" applyFont="1" applyBorder="1" applyAlignment="1">
      <alignment horizontal="left" vertical="center"/>
    </xf>
    <xf numFmtId="0" fontId="33" fillId="0" borderId="20" xfId="3" applyFont="1" applyBorder="1" applyAlignment="1">
      <alignment horizontal="left" vertical="center" shrinkToFit="1"/>
    </xf>
    <xf numFmtId="0" fontId="33" fillId="0" borderId="20" xfId="3" applyFont="1" applyBorder="1" applyAlignment="1">
      <alignment horizontal="left" vertical="center" wrapText="1"/>
    </xf>
    <xf numFmtId="0" fontId="14" fillId="2" borderId="91" xfId="0" applyFont="1" applyFill="1" applyBorder="1" applyAlignment="1">
      <alignment horizontal="center" vertical="center" shrinkToFit="1"/>
    </xf>
    <xf numFmtId="0" fontId="14" fillId="2" borderId="87" xfId="0" applyFont="1" applyFill="1" applyBorder="1" applyAlignment="1">
      <alignment horizontal="center" vertical="center" shrinkToFit="1"/>
    </xf>
    <xf numFmtId="41" fontId="14" fillId="4" borderId="91" xfId="1" applyNumberFormat="1" applyFont="1" applyFill="1" applyBorder="1" applyAlignment="1">
      <alignment vertical="center"/>
    </xf>
    <xf numFmtId="0" fontId="14" fillId="0" borderId="99" xfId="0" applyFont="1" applyBorder="1" applyAlignment="1">
      <alignment vertical="center"/>
    </xf>
    <xf numFmtId="41" fontId="14" fillId="4" borderId="100" xfId="0" applyNumberFormat="1" applyFont="1" applyFill="1" applyBorder="1" applyAlignment="1">
      <alignment horizontal="right" vertical="center"/>
    </xf>
    <xf numFmtId="0" fontId="14" fillId="4" borderId="100" xfId="0" applyFont="1" applyFill="1" applyBorder="1" applyAlignment="1">
      <alignment horizontal="center" vertical="center"/>
    </xf>
    <xf numFmtId="0" fontId="14" fillId="0" borderId="99" xfId="0" applyFont="1" applyBorder="1" applyAlignment="1">
      <alignment vertical="center" wrapText="1"/>
    </xf>
    <xf numFmtId="41" fontId="14" fillId="4" borderId="101" xfId="0" applyNumberFormat="1" applyFont="1" applyFill="1" applyBorder="1" applyAlignment="1">
      <alignment vertical="center"/>
    </xf>
    <xf numFmtId="41" fontId="16" fillId="0" borderId="99" xfId="1" applyNumberFormat="1" applyFont="1" applyBorder="1" applyAlignment="1">
      <alignment vertical="center"/>
    </xf>
    <xf numFmtId="41" fontId="16" fillId="0" borderId="99" xfId="1" applyFont="1" applyBorder="1" applyAlignment="1">
      <alignment vertical="center"/>
    </xf>
    <xf numFmtId="41" fontId="16" fillId="0" borderId="98" xfId="1" applyNumberFormat="1" applyFont="1" applyBorder="1" applyAlignment="1">
      <alignment vertical="center"/>
    </xf>
    <xf numFmtId="0" fontId="14" fillId="0" borderId="100" xfId="0" applyFont="1" applyBorder="1" applyAlignment="1">
      <alignment vertical="center" wrapText="1"/>
    </xf>
    <xf numFmtId="41" fontId="16" fillId="0" borderId="98" xfId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2" borderId="87" xfId="0" applyFont="1" applyFill="1" applyBorder="1" applyAlignment="1">
      <alignment horizontal="center" vertical="center" wrapText="1"/>
    </xf>
    <xf numFmtId="0" fontId="14" fillId="4" borderId="90" xfId="0" applyFont="1" applyFill="1" applyBorder="1" applyAlignment="1">
      <alignment vertical="center"/>
    </xf>
    <xf numFmtId="0" fontId="14" fillId="2" borderId="88" xfId="0" applyFont="1" applyFill="1" applyBorder="1" applyAlignment="1">
      <alignment horizontal="center" vertical="center" wrapText="1"/>
    </xf>
    <xf numFmtId="0" fontId="14" fillId="2" borderId="90" xfId="0" applyFont="1" applyFill="1" applyBorder="1" applyAlignment="1">
      <alignment horizontal="center" vertical="center"/>
    </xf>
    <xf numFmtId="0" fontId="14" fillId="0" borderId="90" xfId="0" applyFont="1" applyBorder="1" applyAlignment="1">
      <alignment vertical="center"/>
    </xf>
    <xf numFmtId="10" fontId="14" fillId="0" borderId="0" xfId="0" applyNumberFormat="1" applyFont="1" applyAlignment="1">
      <alignment vertical="center"/>
    </xf>
    <xf numFmtId="9" fontId="14" fillId="0" borderId="0" xfId="0" applyNumberFormat="1" applyFont="1" applyAlignment="1">
      <alignment vertical="center"/>
    </xf>
    <xf numFmtId="0" fontId="14" fillId="0" borderId="0" xfId="0" applyNumberFormat="1" applyFont="1" applyAlignment="1">
      <alignment vertical="center"/>
    </xf>
    <xf numFmtId="178" fontId="14" fillId="0" borderId="0" xfId="0" applyNumberFormat="1" applyFont="1" applyAlignment="1">
      <alignment vertical="center"/>
    </xf>
    <xf numFmtId="0" fontId="14" fillId="0" borderId="0" xfId="0" applyFont="1" applyFill="1" applyAlignment="1">
      <alignment vertical="center"/>
    </xf>
    <xf numFmtId="0" fontId="34" fillId="0" borderId="0" xfId="0" applyFont="1" applyFill="1" applyAlignment="1">
      <alignment vertical="center"/>
    </xf>
    <xf numFmtId="41" fontId="14" fillId="0" borderId="98" xfId="0" applyNumberFormat="1" applyFont="1" applyBorder="1" applyAlignment="1">
      <alignment horizontal="right" vertical="center" shrinkToFit="1"/>
    </xf>
    <xf numFmtId="0" fontId="14" fillId="0" borderId="98" xfId="0" applyFont="1" applyBorder="1" applyAlignment="1">
      <alignment horizontal="center" vertical="center" wrapText="1"/>
    </xf>
    <xf numFmtId="41" fontId="14" fillId="0" borderId="98" xfId="0" applyNumberFormat="1" applyFont="1" applyBorder="1" applyAlignment="1">
      <alignment vertical="center" wrapText="1"/>
    </xf>
    <xf numFmtId="41" fontId="14" fillId="4" borderId="98" xfId="1" applyNumberFormat="1" applyFont="1" applyFill="1" applyBorder="1" applyAlignment="1">
      <alignment vertical="center"/>
    </xf>
    <xf numFmtId="0" fontId="14" fillId="0" borderId="98" xfId="0" applyFont="1" applyBorder="1" applyAlignment="1">
      <alignment vertical="center" wrapText="1"/>
    </xf>
    <xf numFmtId="0" fontId="14" fillId="0" borderId="98" xfId="0" applyNumberFormat="1" applyFont="1" applyBorder="1" applyAlignment="1">
      <alignment horizontal="right" vertical="center" shrinkToFit="1"/>
    </xf>
    <xf numFmtId="41" fontId="16" fillId="4" borderId="98" xfId="0" applyNumberFormat="1" applyFont="1" applyFill="1" applyBorder="1" applyAlignment="1">
      <alignment vertical="center" wrapText="1"/>
    </xf>
    <xf numFmtId="41" fontId="14" fillId="4" borderId="98" xfId="0" applyNumberFormat="1" applyFont="1" applyFill="1" applyBorder="1" applyAlignment="1">
      <alignment vertical="center" wrapText="1"/>
    </xf>
    <xf numFmtId="41" fontId="16" fillId="0" borderId="98" xfId="0" applyNumberFormat="1" applyFont="1" applyBorder="1" applyAlignment="1">
      <alignment vertical="center" wrapText="1"/>
    </xf>
    <xf numFmtId="41" fontId="14" fillId="4" borderId="91" xfId="1" applyFont="1" applyFill="1" applyBorder="1" applyAlignment="1">
      <alignment vertical="center"/>
    </xf>
    <xf numFmtId="41" fontId="14" fillId="4" borderId="87" xfId="1" applyFont="1" applyFill="1" applyBorder="1" applyAlignment="1">
      <alignment vertical="center"/>
    </xf>
    <xf numFmtId="0" fontId="14" fillId="4" borderId="98" xfId="0" applyFont="1" applyFill="1" applyBorder="1" applyAlignment="1">
      <alignment vertical="center"/>
    </xf>
    <xf numFmtId="41" fontId="14" fillId="4" borderId="99" xfId="1" applyNumberFormat="1" applyFont="1" applyFill="1" applyBorder="1" applyAlignment="1">
      <alignment vertical="center"/>
    </xf>
    <xf numFmtId="0" fontId="14" fillId="4" borderId="91" xfId="0" applyFont="1" applyFill="1" applyBorder="1" applyAlignment="1">
      <alignment vertical="center"/>
    </xf>
    <xf numFmtId="0" fontId="14" fillId="0" borderId="98" xfId="0" applyFont="1" applyBorder="1" applyAlignment="1">
      <alignment horizontal="left" vertical="center" shrinkToFit="1"/>
    </xf>
    <xf numFmtId="41" fontId="14" fillId="0" borderId="98" xfId="0" applyNumberFormat="1" applyFont="1" applyBorder="1" applyAlignment="1">
      <alignment horizontal="right" vertical="center" wrapText="1"/>
    </xf>
    <xf numFmtId="41" fontId="16" fillId="0" borderId="98" xfId="0" applyNumberFormat="1" applyFont="1" applyBorder="1" applyAlignment="1">
      <alignment vertical="center"/>
    </xf>
    <xf numFmtId="0" fontId="14" fillId="0" borderId="98" xfId="0" applyFont="1" applyBorder="1" applyAlignment="1">
      <alignment horizontal="left" vertical="center"/>
    </xf>
    <xf numFmtId="41" fontId="14" fillId="0" borderId="98" xfId="0" applyNumberFormat="1" applyFont="1" applyBorder="1" applyAlignment="1">
      <alignment vertical="center"/>
    </xf>
    <xf numFmtId="0" fontId="14" fillId="0" borderId="98" xfId="0" applyFont="1" applyBorder="1" applyAlignment="1">
      <alignment horizontal="right" vertical="center" shrinkToFit="1"/>
    </xf>
    <xf numFmtId="41" fontId="14" fillId="4" borderId="98" xfId="0" applyNumberFormat="1" applyFont="1" applyFill="1" applyBorder="1" applyAlignment="1">
      <alignment horizontal="right" vertical="center"/>
    </xf>
    <xf numFmtId="0" fontId="14" fillId="4" borderId="98" xfId="0" applyFont="1" applyFill="1" applyBorder="1" applyAlignment="1">
      <alignment horizontal="center" vertical="center"/>
    </xf>
    <xf numFmtId="41" fontId="16" fillId="4" borderId="98" xfId="0" applyNumberFormat="1" applyFont="1" applyFill="1" applyBorder="1" applyAlignment="1">
      <alignment vertical="center"/>
    </xf>
    <xf numFmtId="0" fontId="14" fillId="4" borderId="98" xfId="0" applyFont="1" applyFill="1" applyBorder="1" applyAlignment="1">
      <alignment vertical="center" wrapText="1"/>
    </xf>
    <xf numFmtId="41" fontId="14" fillId="4" borderId="98" xfId="0" applyNumberFormat="1" applyFont="1" applyFill="1" applyBorder="1" applyAlignment="1">
      <alignment horizontal="right" vertical="center" wrapText="1"/>
    </xf>
    <xf numFmtId="0" fontId="14" fillId="4" borderId="98" xfId="0" applyFont="1" applyFill="1" applyBorder="1" applyAlignment="1">
      <alignment horizontal="center" vertical="center" wrapText="1"/>
    </xf>
    <xf numFmtId="0" fontId="14" fillId="4" borderId="98" xfId="0" applyFont="1" applyFill="1" applyBorder="1" applyAlignment="1">
      <alignment vertical="center" shrinkToFit="1"/>
    </xf>
    <xf numFmtId="0" fontId="18" fillId="4" borderId="98" xfId="0" applyFont="1" applyFill="1" applyBorder="1" applyAlignment="1">
      <alignment vertical="center" shrinkToFit="1"/>
    </xf>
    <xf numFmtId="41" fontId="14" fillId="4" borderId="98" xfId="0" applyNumberFormat="1" applyFont="1" applyFill="1" applyBorder="1" applyAlignment="1">
      <alignment vertical="center"/>
    </xf>
    <xf numFmtId="41" fontId="14" fillId="0" borderId="98" xfId="0" applyNumberFormat="1" applyFont="1" applyBorder="1" applyAlignment="1">
      <alignment horizontal="right" vertical="center"/>
    </xf>
    <xf numFmtId="0" fontId="14" fillId="0" borderId="98" xfId="0" applyFont="1" applyBorder="1" applyAlignment="1">
      <alignment horizontal="center" vertical="center"/>
    </xf>
    <xf numFmtId="41" fontId="14" fillId="0" borderId="98" xfId="1" applyFont="1" applyBorder="1" applyAlignment="1">
      <alignment horizontal="right" vertical="center"/>
    </xf>
    <xf numFmtId="41" fontId="14" fillId="0" borderId="98" xfId="1" applyFont="1" applyBorder="1" applyAlignment="1">
      <alignment horizontal="right" vertical="center" wrapText="1" shrinkToFit="1"/>
    </xf>
    <xf numFmtId="0" fontId="14" fillId="0" borderId="98" xfId="0" applyNumberFormat="1" applyFont="1" applyBorder="1" applyAlignment="1">
      <alignment horizontal="right" vertical="center"/>
    </xf>
    <xf numFmtId="3" fontId="14" fillId="0" borderId="98" xfId="0" applyNumberFormat="1" applyFont="1" applyBorder="1" applyAlignment="1">
      <alignment horizontal="right" vertical="center"/>
    </xf>
    <xf numFmtId="0" fontId="14" fillId="0" borderId="98" xfId="0" applyFont="1" applyBorder="1" applyAlignment="1">
      <alignment horizontal="right" vertical="center"/>
    </xf>
    <xf numFmtId="3" fontId="14" fillId="0" borderId="98" xfId="0" applyNumberFormat="1" applyFont="1" applyBorder="1" applyAlignment="1">
      <alignment vertical="center"/>
    </xf>
    <xf numFmtId="0" fontId="14" fillId="0" borderId="98" xfId="0" applyNumberFormat="1" applyFont="1" applyBorder="1" applyAlignment="1">
      <alignment horizontal="right" vertical="center" wrapText="1"/>
    </xf>
    <xf numFmtId="41" fontId="14" fillId="4" borderId="99" xfId="0" applyNumberFormat="1" applyFont="1" applyFill="1" applyBorder="1" applyAlignment="1">
      <alignment vertical="center"/>
    </xf>
    <xf numFmtId="10" fontId="14" fillId="0" borderId="0" xfId="0" applyNumberFormat="1" applyFont="1" applyFill="1" applyAlignment="1">
      <alignment vertical="center"/>
    </xf>
    <xf numFmtId="178" fontId="14" fillId="0" borderId="0" xfId="0" applyNumberFormat="1" applyFont="1" applyFill="1" applyAlignment="1">
      <alignment vertical="center"/>
    </xf>
    <xf numFmtId="179" fontId="14" fillId="4" borderId="98" xfId="0" applyNumberFormat="1" applyFont="1" applyFill="1" applyBorder="1" applyAlignment="1">
      <alignment horizontal="right" vertical="center"/>
    </xf>
    <xf numFmtId="9" fontId="14" fillId="0" borderId="0" xfId="0" applyNumberFormat="1" applyFont="1" applyFill="1" applyAlignment="1">
      <alignment vertical="center"/>
    </xf>
    <xf numFmtId="41" fontId="14" fillId="4" borderId="44" xfId="1" applyNumberFormat="1" applyFont="1" applyFill="1" applyBorder="1" applyAlignment="1">
      <alignment vertical="center"/>
    </xf>
    <xf numFmtId="179" fontId="14" fillId="0" borderId="0" xfId="0" applyNumberFormat="1" applyFont="1" applyAlignment="1">
      <alignment vertical="center"/>
    </xf>
    <xf numFmtId="41" fontId="16" fillId="6" borderId="90" xfId="1" applyNumberFormat="1" applyFont="1" applyFill="1" applyBorder="1" applyAlignment="1">
      <alignment vertical="center" shrinkToFit="1"/>
    </xf>
    <xf numFmtId="41" fontId="16" fillId="6" borderId="92" xfId="1" applyNumberFormat="1" applyFont="1" applyFill="1" applyBorder="1" applyAlignment="1">
      <alignment vertical="center" shrinkToFit="1"/>
    </xf>
    <xf numFmtId="41" fontId="14" fillId="6" borderId="99" xfId="0" applyNumberFormat="1" applyFont="1" applyFill="1" applyBorder="1" applyAlignment="1">
      <alignment vertical="center"/>
    </xf>
    <xf numFmtId="41" fontId="14" fillId="6" borderId="100" xfId="0" applyNumberFormat="1" applyFont="1" applyFill="1" applyBorder="1" applyAlignment="1">
      <alignment horizontal="right" vertical="center"/>
    </xf>
    <xf numFmtId="0" fontId="14" fillId="6" borderId="100" xfId="0" applyFont="1" applyFill="1" applyBorder="1" applyAlignment="1">
      <alignment horizontal="center" vertical="center"/>
    </xf>
    <xf numFmtId="41" fontId="16" fillId="6" borderId="90" xfId="1" applyNumberFormat="1" applyFont="1" applyFill="1" applyBorder="1" applyAlignment="1">
      <alignment vertical="center"/>
    </xf>
    <xf numFmtId="41" fontId="16" fillId="6" borderId="101" xfId="0" applyNumberFormat="1" applyFont="1" applyFill="1" applyBorder="1" applyAlignment="1">
      <alignment vertical="center"/>
    </xf>
    <xf numFmtId="41" fontId="16" fillId="6" borderId="90" xfId="1" applyFont="1" applyFill="1" applyBorder="1" applyAlignment="1">
      <alignment vertical="center"/>
    </xf>
    <xf numFmtId="41" fontId="16" fillId="6" borderId="92" xfId="1" applyFont="1" applyFill="1" applyBorder="1" applyAlignment="1">
      <alignment vertical="center"/>
    </xf>
    <xf numFmtId="41" fontId="16" fillId="6" borderId="92" xfId="1" applyNumberFormat="1" applyFont="1" applyFill="1" applyBorder="1" applyAlignment="1">
      <alignment vertical="center"/>
    </xf>
    <xf numFmtId="41" fontId="16" fillId="6" borderId="98" xfId="1" applyNumberFormat="1" applyFont="1" applyFill="1" applyBorder="1" applyAlignment="1">
      <alignment vertical="center"/>
    </xf>
    <xf numFmtId="41" fontId="16" fillId="6" borderId="98" xfId="0" applyNumberFormat="1" applyFont="1" applyFill="1" applyBorder="1" applyAlignment="1">
      <alignment vertical="center"/>
    </xf>
    <xf numFmtId="41" fontId="16" fillId="6" borderId="99" xfId="1" applyNumberFormat="1" applyFont="1" applyFill="1" applyBorder="1" applyAlignment="1">
      <alignment vertical="center"/>
    </xf>
    <xf numFmtId="41" fontId="16" fillId="6" borderId="98" xfId="1" applyFont="1" applyFill="1" applyBorder="1" applyAlignment="1">
      <alignment vertical="center"/>
    </xf>
    <xf numFmtId="41" fontId="14" fillId="6" borderId="90" xfId="1" applyNumberFormat="1" applyFont="1" applyFill="1" applyBorder="1" applyAlignment="1">
      <alignment vertical="center"/>
    </xf>
    <xf numFmtId="41" fontId="14" fillId="6" borderId="98" xfId="1" applyNumberFormat="1" applyFont="1" applyFill="1" applyBorder="1" applyAlignment="1">
      <alignment vertical="center"/>
    </xf>
    <xf numFmtId="41" fontId="16" fillId="6" borderId="57" xfId="1" applyNumberFormat="1" applyFont="1" applyFill="1" applyBorder="1" applyAlignment="1">
      <alignment vertical="center"/>
    </xf>
    <xf numFmtId="41" fontId="14" fillId="4" borderId="91" xfId="1" applyFont="1" applyFill="1" applyBorder="1" applyAlignment="1">
      <alignment vertical="center"/>
    </xf>
    <xf numFmtId="41" fontId="14" fillId="4" borderId="87" xfId="1" applyFont="1" applyFill="1" applyBorder="1" applyAlignment="1">
      <alignment vertical="center"/>
    </xf>
    <xf numFmtId="41" fontId="16" fillId="0" borderId="99" xfId="1" applyNumberFormat="1" applyFont="1" applyBorder="1" applyAlignment="1">
      <alignment vertical="center" shrinkToFit="1"/>
    </xf>
    <xf numFmtId="41" fontId="16" fillId="4" borderId="99" xfId="1" applyNumberFormat="1" applyFont="1" applyFill="1" applyBorder="1" applyAlignment="1">
      <alignment vertical="center" shrinkToFit="1"/>
    </xf>
    <xf numFmtId="41" fontId="16" fillId="6" borderId="99" xfId="1" applyNumberFormat="1" applyFont="1" applyFill="1" applyBorder="1" applyAlignment="1">
      <alignment vertical="center" shrinkToFit="1"/>
    </xf>
    <xf numFmtId="41" fontId="16" fillId="6" borderId="99" xfId="1" applyFont="1" applyFill="1" applyBorder="1" applyAlignment="1">
      <alignment vertical="center"/>
    </xf>
    <xf numFmtId="41" fontId="16" fillId="6" borderId="100" xfId="0" applyNumberFormat="1" applyFont="1" applyFill="1" applyBorder="1" applyAlignment="1">
      <alignment vertical="center"/>
    </xf>
    <xf numFmtId="41" fontId="14" fillId="0" borderId="100" xfId="1" applyFont="1" applyBorder="1" applyAlignment="1">
      <alignment vertical="center"/>
    </xf>
    <xf numFmtId="41" fontId="14" fillId="6" borderId="99" xfId="1" applyNumberFormat="1" applyFont="1" applyFill="1" applyBorder="1" applyAlignment="1">
      <alignment vertical="center"/>
    </xf>
    <xf numFmtId="0" fontId="14" fillId="2" borderId="98" xfId="0" applyFont="1" applyFill="1" applyBorder="1" applyAlignment="1">
      <alignment horizontal="center" vertical="center"/>
    </xf>
    <xf numFmtId="0" fontId="10" fillId="0" borderId="0" xfId="2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/>
    </xf>
    <xf numFmtId="0" fontId="11" fillId="0" borderId="0" xfId="2" applyFont="1" applyBorder="1" applyAlignment="1">
      <alignment horizontal="center" vertical="center"/>
    </xf>
    <xf numFmtId="0" fontId="20" fillId="0" borderId="0" xfId="3" applyFont="1" applyAlignment="1">
      <alignment horizontal="center" vertical="center" wrapText="1"/>
    </xf>
    <xf numFmtId="0" fontId="22" fillId="0" borderId="0" xfId="3" applyFont="1" applyAlignment="1">
      <alignment horizontal="left" vertical="center"/>
    </xf>
    <xf numFmtId="0" fontId="12" fillId="0" borderId="17" xfId="3" applyFont="1" applyBorder="1" applyAlignment="1">
      <alignment horizontal="center" vertical="center" wrapText="1"/>
    </xf>
    <xf numFmtId="0" fontId="28" fillId="0" borderId="19" xfId="0" applyFont="1" applyBorder="1"/>
    <xf numFmtId="0" fontId="25" fillId="0" borderId="25" xfId="3" applyFont="1" applyBorder="1" applyAlignment="1">
      <alignment horizontal="center" vertical="center"/>
    </xf>
    <xf numFmtId="0" fontId="25" fillId="0" borderId="26" xfId="3" applyFont="1" applyBorder="1" applyAlignment="1">
      <alignment horizontal="center" vertical="center"/>
    </xf>
    <xf numFmtId="0" fontId="12" fillId="0" borderId="26" xfId="3" applyFont="1" applyBorder="1" applyAlignment="1">
      <alignment horizontal="center" vertical="center" wrapText="1"/>
    </xf>
    <xf numFmtId="0" fontId="12" fillId="0" borderId="16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25" fillId="0" borderId="13" xfId="3" applyFont="1" applyBorder="1" applyAlignment="1">
      <alignment horizontal="center" vertical="center"/>
    </xf>
    <xf numFmtId="0" fontId="25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 wrapText="1"/>
    </xf>
    <xf numFmtId="0" fontId="12" fillId="0" borderId="14" xfId="3" applyFont="1" applyBorder="1" applyAlignment="1">
      <alignment horizontal="center" vertical="center" wrapText="1"/>
    </xf>
    <xf numFmtId="0" fontId="29" fillId="0" borderId="0" xfId="3" applyFont="1" applyAlignment="1">
      <alignment horizontal="left" vertical="center" wrapText="1"/>
    </xf>
    <xf numFmtId="0" fontId="12" fillId="0" borderId="61" xfId="3" applyFont="1" applyBorder="1" applyAlignment="1">
      <alignment horizontal="center" vertical="center" wrapText="1"/>
    </xf>
    <xf numFmtId="0" fontId="12" fillId="0" borderId="22" xfId="3" applyFont="1" applyBorder="1" applyAlignment="1">
      <alignment horizontal="center" vertical="center" wrapText="1"/>
    </xf>
    <xf numFmtId="0" fontId="29" fillId="0" borderId="0" xfId="3" applyFont="1" applyAlignment="1">
      <alignment horizontal="left" vertical="distributed" wrapText="1"/>
    </xf>
    <xf numFmtId="0" fontId="25" fillId="0" borderId="0" xfId="3" applyFont="1" applyAlignment="1">
      <alignment horizontal="left" vertical="center"/>
    </xf>
    <xf numFmtId="0" fontId="12" fillId="0" borderId="0" xfId="3" applyFont="1" applyAlignment="1">
      <alignment horizontal="left" vertical="distributed" wrapText="1"/>
    </xf>
    <xf numFmtId="0" fontId="12" fillId="0" borderId="21" xfId="3" applyFont="1" applyBorder="1" applyAlignment="1">
      <alignment horizontal="center" vertical="center" wrapText="1"/>
    </xf>
    <xf numFmtId="0" fontId="12" fillId="0" borderId="94" xfId="3" applyFont="1" applyBorder="1" applyAlignment="1">
      <alignment horizontal="center" vertical="center" wrapText="1"/>
    </xf>
    <xf numFmtId="0" fontId="12" fillId="0" borderId="95" xfId="3" applyFont="1" applyBorder="1" applyAlignment="1">
      <alignment horizontal="center" vertical="center" wrapText="1"/>
    </xf>
    <xf numFmtId="0" fontId="15" fillId="3" borderId="56" xfId="0" applyFont="1" applyFill="1" applyBorder="1" applyAlignment="1">
      <alignment horizontal="left" vertical="center" wrapText="1"/>
    </xf>
    <xf numFmtId="0" fontId="15" fillId="3" borderId="52" xfId="0" applyFont="1" applyFill="1" applyBorder="1" applyAlignment="1">
      <alignment horizontal="left" vertical="center" wrapText="1"/>
    </xf>
    <xf numFmtId="0" fontId="15" fillId="3" borderId="83" xfId="0" applyFont="1" applyFill="1" applyBorder="1" applyAlignment="1">
      <alignment horizontal="left" vertical="center" wrapText="1"/>
    </xf>
    <xf numFmtId="0" fontId="15" fillId="3" borderId="84" xfId="0" applyFont="1" applyFill="1" applyBorder="1" applyAlignment="1">
      <alignment horizontal="left" vertical="center" wrapText="1"/>
    </xf>
    <xf numFmtId="0" fontId="15" fillId="0" borderId="83" xfId="0" applyFont="1" applyBorder="1" applyAlignment="1">
      <alignment horizontal="left" vertical="center" wrapText="1"/>
    </xf>
    <xf numFmtId="0" fontId="15" fillId="0" borderId="89" xfId="0" applyFont="1" applyBorder="1" applyAlignment="1">
      <alignment horizontal="left" vertical="center" wrapText="1"/>
    </xf>
    <xf numFmtId="0" fontId="15" fillId="0" borderId="84" xfId="0" applyFont="1" applyBorder="1" applyAlignment="1">
      <alignment horizontal="left" vertical="center" wrapText="1"/>
    </xf>
    <xf numFmtId="0" fontId="15" fillId="4" borderId="83" xfId="0" applyFont="1" applyFill="1" applyBorder="1" applyAlignment="1">
      <alignment horizontal="left" vertical="center" wrapText="1"/>
    </xf>
    <xf numFmtId="0" fontId="15" fillId="4" borderId="89" xfId="0" applyFont="1" applyFill="1" applyBorder="1" applyAlignment="1">
      <alignment horizontal="left" vertical="center" wrapText="1"/>
    </xf>
    <xf numFmtId="0" fontId="15" fillId="4" borderId="84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2" borderId="59" xfId="0" applyFont="1" applyFill="1" applyBorder="1" applyAlignment="1">
      <alignment horizontal="center" vertical="center" wrapText="1"/>
    </xf>
    <xf numFmtId="0" fontId="15" fillId="2" borderId="62" xfId="0" applyFont="1" applyFill="1" applyBorder="1" applyAlignment="1">
      <alignment horizontal="center" vertical="center" wrapText="1"/>
    </xf>
    <xf numFmtId="0" fontId="15" fillId="2" borderId="54" xfId="0" applyFont="1" applyFill="1" applyBorder="1" applyAlignment="1">
      <alignment horizontal="center" vertical="center" wrapText="1"/>
    </xf>
    <xf numFmtId="0" fontId="15" fillId="2" borderId="55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5" fillId="2" borderId="64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5" fillId="0" borderId="56" xfId="0" applyFont="1" applyBorder="1" applyAlignment="1">
      <alignment horizontal="left" vertical="center" wrapText="1"/>
    </xf>
    <xf numFmtId="0" fontId="15" fillId="0" borderId="53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left" vertical="center" wrapText="1"/>
    </xf>
    <xf numFmtId="0" fontId="15" fillId="0" borderId="59" xfId="0" applyFont="1" applyBorder="1" applyAlignment="1">
      <alignment horizontal="center" vertical="center" wrapText="1"/>
    </xf>
    <xf numFmtId="0" fontId="15" fillId="0" borderId="59" xfId="0" applyFont="1" applyBorder="1" applyAlignment="1">
      <alignment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15" fillId="0" borderId="59" xfId="0" applyFont="1" applyBorder="1" applyAlignment="1">
      <alignment horizontal="left" vertical="center" wrapText="1"/>
    </xf>
    <xf numFmtId="0" fontId="15" fillId="3" borderId="59" xfId="0" applyFont="1" applyFill="1" applyBorder="1" applyAlignment="1">
      <alignment horizontal="left" vertical="center" wrapText="1"/>
    </xf>
    <xf numFmtId="0" fontId="15" fillId="0" borderId="97" xfId="0" applyFont="1" applyBorder="1" applyAlignment="1">
      <alignment horizontal="left" vertical="center" wrapText="1"/>
    </xf>
    <xf numFmtId="0" fontId="15" fillId="3" borderId="97" xfId="0" applyFont="1" applyFill="1" applyBorder="1" applyAlignment="1">
      <alignment horizontal="left" vertical="center" wrapText="1"/>
    </xf>
    <xf numFmtId="0" fontId="15" fillId="4" borderId="74" xfId="0" applyFont="1" applyFill="1" applyBorder="1" applyAlignment="1">
      <alignment horizontal="center" vertical="center" wrapText="1"/>
    </xf>
    <xf numFmtId="0" fontId="15" fillId="4" borderId="75" xfId="0" applyFont="1" applyFill="1" applyBorder="1" applyAlignment="1">
      <alignment horizontal="center" vertical="center" wrapText="1"/>
    </xf>
    <xf numFmtId="0" fontId="15" fillId="4" borderId="76" xfId="0" applyFont="1" applyFill="1" applyBorder="1" applyAlignment="1">
      <alignment horizontal="center" vertical="center" wrapText="1"/>
    </xf>
    <xf numFmtId="0" fontId="15" fillId="4" borderId="77" xfId="0" applyFont="1" applyFill="1" applyBorder="1" applyAlignment="1">
      <alignment horizontal="center" vertical="center" wrapText="1"/>
    </xf>
    <xf numFmtId="0" fontId="15" fillId="4" borderId="78" xfId="0" applyFont="1" applyFill="1" applyBorder="1" applyAlignment="1">
      <alignment horizontal="center" vertical="center" wrapText="1"/>
    </xf>
    <xf numFmtId="0" fontId="15" fillId="4" borderId="79" xfId="0" applyFont="1" applyFill="1" applyBorder="1" applyAlignment="1">
      <alignment horizontal="center" vertical="center" wrapText="1"/>
    </xf>
    <xf numFmtId="0" fontId="15" fillId="4" borderId="80" xfId="0" applyFont="1" applyFill="1" applyBorder="1" applyAlignment="1">
      <alignment horizontal="center" vertical="center" wrapText="1"/>
    </xf>
    <xf numFmtId="0" fontId="15" fillId="4" borderId="81" xfId="0" applyFont="1" applyFill="1" applyBorder="1" applyAlignment="1">
      <alignment horizontal="center" vertical="center" wrapText="1"/>
    </xf>
    <xf numFmtId="0" fontId="15" fillId="4" borderId="82" xfId="0" applyFont="1" applyFill="1" applyBorder="1" applyAlignment="1">
      <alignment horizontal="center" vertical="center" wrapText="1"/>
    </xf>
    <xf numFmtId="0" fontId="15" fillId="4" borderId="65" xfId="0" applyFont="1" applyFill="1" applyBorder="1" applyAlignment="1">
      <alignment horizontal="center" vertical="center" wrapText="1"/>
    </xf>
    <xf numFmtId="0" fontId="15" fillId="4" borderId="66" xfId="0" applyFont="1" applyFill="1" applyBorder="1" applyAlignment="1">
      <alignment horizontal="center" vertical="center" wrapText="1"/>
    </xf>
    <xf numFmtId="0" fontId="15" fillId="4" borderId="67" xfId="0" applyFont="1" applyFill="1" applyBorder="1" applyAlignment="1">
      <alignment horizontal="center" vertical="center" wrapText="1"/>
    </xf>
    <xf numFmtId="0" fontId="15" fillId="4" borderId="68" xfId="0" applyFont="1" applyFill="1" applyBorder="1" applyAlignment="1">
      <alignment horizontal="center" vertical="center" wrapText="1"/>
    </xf>
    <xf numFmtId="0" fontId="15" fillId="4" borderId="69" xfId="0" applyFont="1" applyFill="1" applyBorder="1" applyAlignment="1">
      <alignment horizontal="center" vertical="center" wrapText="1"/>
    </xf>
    <xf numFmtId="0" fontId="15" fillId="4" borderId="70" xfId="0" applyFont="1" applyFill="1" applyBorder="1" applyAlignment="1">
      <alignment horizontal="center" vertical="center" wrapText="1"/>
    </xf>
    <xf numFmtId="0" fontId="15" fillId="4" borderId="71" xfId="0" applyFont="1" applyFill="1" applyBorder="1" applyAlignment="1">
      <alignment horizontal="center" vertical="center" wrapText="1"/>
    </xf>
    <xf numFmtId="0" fontId="15" fillId="4" borderId="72" xfId="0" applyFont="1" applyFill="1" applyBorder="1" applyAlignment="1">
      <alignment horizontal="center" vertical="center" wrapText="1"/>
    </xf>
    <xf numFmtId="0" fontId="15" fillId="4" borderId="73" xfId="0" applyFont="1" applyFill="1" applyBorder="1" applyAlignment="1">
      <alignment horizontal="center" vertical="center" wrapText="1"/>
    </xf>
    <xf numFmtId="0" fontId="14" fillId="3" borderId="56" xfId="0" applyFont="1" applyFill="1" applyBorder="1" applyAlignment="1">
      <alignment horizontal="left" vertical="center"/>
    </xf>
    <xf numFmtId="0" fontId="14" fillId="3" borderId="52" xfId="0" applyFont="1" applyFill="1" applyBorder="1" applyAlignment="1">
      <alignment horizontal="left" vertical="center"/>
    </xf>
    <xf numFmtId="0" fontId="15" fillId="0" borderId="4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4" fillId="0" borderId="58" xfId="0" applyFont="1" applyBorder="1" applyAlignment="1">
      <alignment horizontal="left" vertical="center"/>
    </xf>
    <xf numFmtId="0" fontId="14" fillId="0" borderId="37" xfId="0" applyFont="1" applyBorder="1" applyAlignment="1">
      <alignment horizontal="left" vertical="center"/>
    </xf>
    <xf numFmtId="0" fontId="14" fillId="0" borderId="41" xfId="0" applyFont="1" applyBorder="1" applyAlignment="1">
      <alignment horizontal="left" vertical="center"/>
    </xf>
    <xf numFmtId="0" fontId="14" fillId="3" borderId="58" xfId="0" applyFont="1" applyFill="1" applyBorder="1" applyAlignment="1">
      <alignment horizontal="left" vertical="center"/>
    </xf>
    <xf numFmtId="0" fontId="14" fillId="3" borderId="41" xfId="0" applyFont="1" applyFill="1" applyBorder="1" applyAlignment="1">
      <alignment horizontal="left" vertical="center"/>
    </xf>
    <xf numFmtId="0" fontId="14" fillId="5" borderId="35" xfId="0" applyFont="1" applyFill="1" applyBorder="1" applyAlignment="1">
      <alignment horizontal="left" vertical="center"/>
    </xf>
    <xf numFmtId="0" fontId="14" fillId="5" borderId="36" xfId="0" applyFont="1" applyFill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14" fillId="0" borderId="42" xfId="0" applyFont="1" applyBorder="1" applyAlignment="1">
      <alignment horizontal="left" vertical="center"/>
    </xf>
    <xf numFmtId="0" fontId="14" fillId="3" borderId="42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 wrapText="1"/>
    </xf>
    <xf numFmtId="0" fontId="14" fillId="2" borderId="87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4" fillId="0" borderId="92" xfId="0" applyFont="1" applyBorder="1" applyAlignment="1">
      <alignment horizontal="left" vertical="center"/>
    </xf>
    <xf numFmtId="0" fontId="14" fillId="0" borderId="96" xfId="0" applyFont="1" applyBorder="1" applyAlignment="1">
      <alignment horizontal="left" vertical="center"/>
    </xf>
    <xf numFmtId="0" fontId="14" fillId="0" borderId="93" xfId="0" applyFont="1" applyBorder="1" applyAlignment="1">
      <alignment horizontal="left" vertical="center"/>
    </xf>
    <xf numFmtId="0" fontId="14" fillId="6" borderId="92" xfId="0" applyFont="1" applyFill="1" applyBorder="1" applyAlignment="1">
      <alignment horizontal="left" vertical="center"/>
    </xf>
    <xf numFmtId="0" fontId="14" fillId="6" borderId="93" xfId="0" applyFont="1" applyFill="1" applyBorder="1" applyAlignment="1">
      <alignment horizontal="left" vertical="center"/>
    </xf>
    <xf numFmtId="0" fontId="14" fillId="0" borderId="57" xfId="0" applyFont="1" applyBorder="1" applyAlignment="1">
      <alignment horizontal="left" vertical="center"/>
    </xf>
    <xf numFmtId="0" fontId="14" fillId="6" borderId="57" xfId="0" applyFont="1" applyFill="1" applyBorder="1" applyAlignment="1">
      <alignment vertical="center"/>
    </xf>
    <xf numFmtId="41" fontId="14" fillId="4" borderId="91" xfId="1" applyFont="1" applyFill="1" applyBorder="1" applyAlignment="1">
      <alignment vertical="center"/>
    </xf>
    <xf numFmtId="41" fontId="14" fillId="4" borderId="63" xfId="1" applyFont="1" applyFill="1" applyBorder="1" applyAlignment="1">
      <alignment vertical="center"/>
    </xf>
    <xf numFmtId="41" fontId="14" fillId="4" borderId="87" xfId="1" applyFont="1" applyFill="1" applyBorder="1" applyAlignment="1">
      <alignment vertical="center"/>
    </xf>
    <xf numFmtId="0" fontId="14" fillId="0" borderId="90" xfId="0" applyFont="1" applyBorder="1" applyAlignment="1">
      <alignment vertical="center"/>
    </xf>
    <xf numFmtId="0" fontId="14" fillId="6" borderId="90" xfId="0" applyFont="1" applyFill="1" applyBorder="1" applyAlignment="1">
      <alignment vertical="center"/>
    </xf>
    <xf numFmtId="0" fontId="14" fillId="0" borderId="85" xfId="0" applyFont="1" applyBorder="1" applyAlignment="1">
      <alignment horizontal="left" vertical="center"/>
    </xf>
    <xf numFmtId="0" fontId="14" fillId="6" borderId="92" xfId="0" applyFont="1" applyFill="1" applyBorder="1" applyAlignment="1">
      <alignment horizontal="center" vertical="center" shrinkToFit="1"/>
    </xf>
    <xf numFmtId="0" fontId="14" fillId="6" borderId="93" xfId="0" applyFont="1" applyFill="1" applyBorder="1" applyAlignment="1">
      <alignment horizontal="center" vertical="center" shrinkToFit="1"/>
    </xf>
    <xf numFmtId="0" fontId="14" fillId="6" borderId="90" xfId="0" applyFont="1" applyFill="1" applyBorder="1" applyAlignment="1">
      <alignment horizontal="left" vertical="center"/>
    </xf>
    <xf numFmtId="0" fontId="14" fillId="6" borderId="87" xfId="0" applyFont="1" applyFill="1" applyBorder="1" applyAlignment="1">
      <alignment vertical="center"/>
    </xf>
    <xf numFmtId="0" fontId="14" fillId="4" borderId="90" xfId="0" applyFont="1" applyFill="1" applyBorder="1" applyAlignment="1">
      <alignment vertical="center"/>
    </xf>
    <xf numFmtId="0" fontId="14" fillId="2" borderId="90" xfId="0" applyFont="1" applyFill="1" applyBorder="1" applyAlignment="1">
      <alignment horizontal="center" vertical="center"/>
    </xf>
    <xf numFmtId="0" fontId="14" fillId="2" borderId="88" xfId="0" applyFont="1" applyFill="1" applyBorder="1" applyAlignment="1">
      <alignment horizontal="center" vertical="center" wrapTex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86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41" fontId="14" fillId="0" borderId="99" xfId="0" applyNumberFormat="1" applyFont="1" applyBorder="1" applyAlignment="1">
      <alignment horizontal="center" vertical="center"/>
    </xf>
    <xf numFmtId="41" fontId="14" fillId="0" borderId="100" xfId="0" applyNumberFormat="1" applyFont="1" applyBorder="1" applyAlignment="1">
      <alignment horizontal="center" vertical="center"/>
    </xf>
    <xf numFmtId="41" fontId="14" fillId="0" borderId="101" xfId="0" applyNumberFormat="1" applyFont="1" applyBorder="1" applyAlignment="1">
      <alignment horizontal="center" vertical="center"/>
    </xf>
  </cellXfs>
  <cellStyles count="10">
    <cellStyle name="쉼표 [0]" xfId="1" builtinId="6"/>
    <cellStyle name="쉼표 [0] 2" xfId="4"/>
    <cellStyle name="쉼표 [0] 2 2" xfId="7"/>
    <cellStyle name="표준" xfId="0" builtinId="0"/>
    <cellStyle name="표준 2" xfId="3"/>
    <cellStyle name="표준 2 2" xfId="8"/>
    <cellStyle name="표준 3" xfId="5"/>
    <cellStyle name="표준 4" xfId="6"/>
    <cellStyle name="표준 5" xfId="9"/>
    <cellStyle name="표준_2005년 추가경정 제안설명(최종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352425</xdr:colOff>
      <xdr:row>15</xdr:row>
      <xdr:rowOff>76200</xdr:rowOff>
    </xdr:from>
    <xdr:to>
      <xdr:col>4</xdr:col>
      <xdr:colOff>295275</xdr:colOff>
      <xdr:row>17</xdr:row>
      <xdr:rowOff>133350</xdr:rowOff>
    </xdr:to>
    <xdr:pic>
      <xdr:nvPicPr>
        <xdr:cNvPr id="1218" name="그림 1" descr="사진 2204.bmp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09850" y="479107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workbookViewId="0">
      <selection activeCell="E17" sqref="E17:I17"/>
    </sheetView>
  </sheetViews>
  <sheetFormatPr defaultColWidth="8.77734375" defaultRowHeight="24.95" customHeight="1"/>
  <cols>
    <col min="1" max="11" width="8.77734375" style="15" customWidth="1"/>
    <col min="12" max="12" width="8.77734375" style="16" customWidth="1"/>
    <col min="13" max="16384" width="8.77734375" style="15"/>
  </cols>
  <sheetData>
    <row r="1" spans="1:12" ht="24.9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ht="24.95" customHeigh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</row>
    <row r="3" spans="1:12" ht="24.95" customHeight="1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4"/>
    </row>
    <row r="4" spans="1:12" ht="24.95" customHeight="1">
      <c r="A4" s="13"/>
      <c r="B4" s="363" t="s">
        <v>313</v>
      </c>
      <c r="C4" s="363"/>
      <c r="D4" s="363"/>
      <c r="E4" s="363"/>
      <c r="F4" s="363"/>
      <c r="G4" s="363"/>
      <c r="H4" s="363"/>
      <c r="I4" s="363"/>
      <c r="J4" s="363"/>
      <c r="K4" s="363"/>
      <c r="L4" s="363"/>
    </row>
    <row r="5" spans="1:12" ht="24.95" customHeight="1">
      <c r="A5" s="13"/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</row>
    <row r="6" spans="1:12" ht="24.95" customHeight="1">
      <c r="A6" s="13"/>
      <c r="B6" s="363"/>
      <c r="C6" s="363"/>
      <c r="D6" s="363"/>
      <c r="E6" s="363"/>
      <c r="F6" s="363"/>
      <c r="G6" s="363"/>
      <c r="H6" s="363"/>
      <c r="I6" s="363"/>
      <c r="J6" s="363"/>
      <c r="K6" s="363"/>
      <c r="L6" s="363"/>
    </row>
    <row r="7" spans="1:12" ht="24.95" customHeight="1">
      <c r="A7" s="13"/>
      <c r="B7" s="363"/>
      <c r="C7" s="363"/>
      <c r="D7" s="363"/>
      <c r="E7" s="363"/>
      <c r="F7" s="363"/>
      <c r="G7" s="363"/>
      <c r="H7" s="363"/>
      <c r="I7" s="363"/>
      <c r="J7" s="363"/>
      <c r="K7" s="363"/>
      <c r="L7" s="363"/>
    </row>
    <row r="8" spans="1:12" ht="24.95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4"/>
    </row>
    <row r="9" spans="1:12" ht="24.95" customHeigh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4"/>
    </row>
    <row r="10" spans="1:12" ht="24.95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4"/>
    </row>
    <row r="11" spans="1:12" ht="24.95" customHeight="1">
      <c r="A11" s="13"/>
      <c r="B11" s="13"/>
      <c r="C11" s="13"/>
      <c r="D11" s="13"/>
      <c r="E11" s="13"/>
      <c r="F11" s="13"/>
      <c r="G11" s="20" t="s">
        <v>137</v>
      </c>
      <c r="H11" s="13"/>
      <c r="I11" s="13"/>
      <c r="J11" s="13"/>
      <c r="K11" s="13"/>
      <c r="L11" s="14"/>
    </row>
    <row r="12" spans="1:12" ht="24.95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4"/>
    </row>
    <row r="13" spans="1:12" ht="24.95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4"/>
    </row>
    <row r="14" spans="1:12" ht="24.95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4"/>
    </row>
    <row r="15" spans="1:12" ht="24.95" customHeigh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4"/>
    </row>
    <row r="16" spans="1:12" ht="24.95" customHeight="1">
      <c r="A16" s="13"/>
      <c r="B16" s="13"/>
      <c r="C16" s="17"/>
      <c r="D16" s="18"/>
      <c r="E16" s="364"/>
      <c r="F16" s="364"/>
      <c r="G16" s="364"/>
      <c r="H16" s="364"/>
      <c r="I16" s="364"/>
      <c r="J16" s="18"/>
      <c r="K16" s="13"/>
      <c r="L16" s="14"/>
    </row>
    <row r="17" spans="1:12" ht="24.95" customHeight="1">
      <c r="A17" s="13"/>
      <c r="B17" s="13"/>
      <c r="C17" s="13"/>
      <c r="D17" s="19"/>
      <c r="E17" s="365" t="s">
        <v>128</v>
      </c>
      <c r="F17" s="365"/>
      <c r="G17" s="365"/>
      <c r="H17" s="365"/>
      <c r="I17" s="365"/>
      <c r="J17" s="19"/>
      <c r="K17" s="13"/>
      <c r="L17" s="14"/>
    </row>
    <row r="18" spans="1:12" ht="24.9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19" spans="1:12" ht="24.9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4"/>
    </row>
    <row r="20" spans="1:12" s="21" customFormat="1" ht="24.95" customHeight="1">
      <c r="L20" s="22"/>
    </row>
    <row r="21" spans="1:12" s="21" customFormat="1" ht="24.95" customHeight="1">
      <c r="L21" s="22"/>
    </row>
    <row r="22" spans="1:12" s="21" customFormat="1" ht="24.95" customHeight="1">
      <c r="L22" s="22"/>
    </row>
    <row r="23" spans="1:12" s="21" customFormat="1" ht="24.95" customHeight="1">
      <c r="L23" s="22"/>
    </row>
    <row r="24" spans="1:12" s="21" customFormat="1" ht="24.95" customHeight="1">
      <c r="L24" s="22"/>
    </row>
    <row r="25" spans="1:12" s="21" customFormat="1" ht="24.95" customHeight="1">
      <c r="L25" s="22"/>
    </row>
    <row r="26" spans="1:12" s="21" customFormat="1" ht="24.95" customHeight="1">
      <c r="L26" s="22"/>
    </row>
    <row r="27" spans="1:12" s="21" customFormat="1" ht="24.95" customHeight="1">
      <c r="L27" s="22"/>
    </row>
  </sheetData>
  <mergeCells count="3">
    <mergeCell ref="B4:L7"/>
    <mergeCell ref="E16:I16"/>
    <mergeCell ref="E17:I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3" workbookViewId="0">
      <selection activeCell="A8" sqref="A8:G8"/>
    </sheetView>
  </sheetViews>
  <sheetFormatPr defaultRowHeight="13.5"/>
  <cols>
    <col min="1" max="1" width="14.77734375" customWidth="1"/>
    <col min="2" max="2" width="14.77734375" style="45" customWidth="1"/>
    <col min="3" max="5" width="14.77734375" customWidth="1"/>
    <col min="6" max="6" width="11.21875" customWidth="1"/>
    <col min="7" max="7" width="41.109375" customWidth="1"/>
  </cols>
  <sheetData>
    <row r="1" spans="1:11" s="32" customFormat="1" ht="10.5" customHeight="1"/>
    <row r="2" spans="1:11" s="32" customFormat="1" ht="43.5" customHeight="1">
      <c r="A2" s="366" t="s">
        <v>308</v>
      </c>
      <c r="B2" s="366"/>
      <c r="C2" s="366"/>
      <c r="D2" s="366"/>
      <c r="E2" s="366"/>
      <c r="F2" s="366"/>
      <c r="G2" s="366"/>
      <c r="H2" s="31"/>
      <c r="I2" s="31"/>
      <c r="J2" s="31"/>
      <c r="K2" s="31"/>
    </row>
    <row r="3" spans="1:11" s="32" customFormat="1" ht="28.5" customHeight="1">
      <c r="J3" s="33"/>
    </row>
    <row r="4" spans="1:11" s="32" customFormat="1" ht="30" customHeight="1">
      <c r="A4" s="34" t="s">
        <v>138</v>
      </c>
      <c r="B4" s="34"/>
      <c r="C4" s="34"/>
      <c r="D4" s="34"/>
      <c r="E4" s="34"/>
      <c r="F4" s="34"/>
      <c r="G4" s="34"/>
      <c r="H4" s="34"/>
      <c r="I4" s="35"/>
      <c r="J4" s="36"/>
    </row>
    <row r="5" spans="1:11" s="32" customFormat="1" ht="46.5" customHeight="1">
      <c r="A5" s="379" t="s">
        <v>331</v>
      </c>
      <c r="B5" s="379"/>
      <c r="C5" s="379"/>
      <c r="D5" s="379"/>
      <c r="E5" s="379"/>
      <c r="F5" s="379"/>
      <c r="G5" s="379"/>
      <c r="H5" s="37"/>
      <c r="I5" s="37"/>
      <c r="J5" s="37"/>
    </row>
    <row r="6" spans="1:11" s="32" customFormat="1" ht="269.25" customHeight="1">
      <c r="A6" s="382" t="s">
        <v>327</v>
      </c>
      <c r="B6" s="382"/>
      <c r="C6" s="382"/>
      <c r="D6" s="382"/>
      <c r="E6" s="382"/>
      <c r="F6" s="382"/>
      <c r="G6" s="382"/>
      <c r="H6" s="37"/>
      <c r="I6" s="37"/>
      <c r="J6" s="37"/>
    </row>
    <row r="7" spans="1:11" s="32" customFormat="1" ht="105" customHeight="1">
      <c r="A7" s="382" t="s">
        <v>333</v>
      </c>
      <c r="B7" s="382"/>
      <c r="C7" s="382"/>
      <c r="D7" s="382"/>
      <c r="E7" s="382"/>
      <c r="F7" s="382"/>
      <c r="G7" s="382"/>
      <c r="H7" s="37"/>
      <c r="I7" s="37"/>
      <c r="J7" s="37"/>
    </row>
    <row r="8" spans="1:11" s="32" customFormat="1" ht="65.25" customHeight="1">
      <c r="A8" s="384" t="s">
        <v>334</v>
      </c>
      <c r="B8" s="384"/>
      <c r="C8" s="384"/>
      <c r="D8" s="384"/>
      <c r="E8" s="384"/>
      <c r="F8" s="384"/>
      <c r="G8" s="384"/>
      <c r="H8" s="37"/>
      <c r="I8" s="37"/>
      <c r="J8" s="37"/>
    </row>
    <row r="9" spans="1:11" s="32" customFormat="1" ht="249" customHeight="1">
      <c r="A9" s="384" t="s">
        <v>329</v>
      </c>
      <c r="B9" s="384"/>
      <c r="C9" s="384"/>
      <c r="D9" s="384"/>
      <c r="E9" s="384"/>
      <c r="F9" s="384"/>
      <c r="G9" s="384"/>
      <c r="H9" s="37"/>
      <c r="I9" s="37"/>
      <c r="J9" s="37"/>
    </row>
    <row r="10" spans="1:11" s="32" customFormat="1" ht="23.25" customHeight="1">
      <c r="A10" s="367" t="s">
        <v>322</v>
      </c>
      <c r="B10" s="367"/>
      <c r="C10" s="367"/>
      <c r="D10" s="367"/>
      <c r="E10" s="367"/>
      <c r="F10" s="367"/>
      <c r="G10" s="367"/>
      <c r="H10" s="34"/>
      <c r="I10" s="35"/>
      <c r="J10" s="36"/>
    </row>
    <row r="11" spans="1:11" s="32" customFormat="1" ht="9.75" customHeight="1">
      <c r="A11" s="34"/>
      <c r="B11" s="34"/>
      <c r="C11" s="34"/>
      <c r="D11" s="34"/>
      <c r="E11" s="34"/>
      <c r="F11" s="34"/>
      <c r="G11" s="34"/>
      <c r="H11" s="34"/>
      <c r="I11" s="35"/>
      <c r="J11" s="36"/>
    </row>
    <row r="12" spans="1:11" s="32" customFormat="1" ht="17.25" customHeight="1" thickBot="1">
      <c r="A12" s="34" t="s">
        <v>107</v>
      </c>
      <c r="B12" s="34"/>
      <c r="C12" s="34"/>
      <c r="D12" s="34"/>
      <c r="E12" s="34"/>
      <c r="F12" s="34"/>
      <c r="G12" s="39" t="s">
        <v>41</v>
      </c>
      <c r="H12" s="34"/>
      <c r="I12" s="35"/>
      <c r="J12" s="36"/>
    </row>
    <row r="13" spans="1:11" s="32" customFormat="1" ht="15" customHeight="1">
      <c r="A13" s="375" t="s">
        <v>71</v>
      </c>
      <c r="B13" s="376"/>
      <c r="C13" s="377" t="s">
        <v>97</v>
      </c>
      <c r="D13" s="378"/>
      <c r="E13" s="141" t="s">
        <v>141</v>
      </c>
      <c r="F13" s="373" t="s">
        <v>72</v>
      </c>
      <c r="G13" s="368" t="s">
        <v>73</v>
      </c>
      <c r="H13" s="35"/>
      <c r="I13" s="36"/>
    </row>
    <row r="14" spans="1:11" s="32" customFormat="1" ht="15" customHeight="1">
      <c r="A14" s="60" t="s">
        <v>74</v>
      </c>
      <c r="B14" s="61" t="s">
        <v>75</v>
      </c>
      <c r="C14" s="262" t="s">
        <v>309</v>
      </c>
      <c r="D14" s="262" t="s">
        <v>310</v>
      </c>
      <c r="E14" s="104" t="s">
        <v>45</v>
      </c>
      <c r="F14" s="374"/>
      <c r="G14" s="369"/>
      <c r="H14" s="35"/>
      <c r="I14" s="36"/>
    </row>
    <row r="15" spans="1:11" s="32" customFormat="1" ht="15" customHeight="1">
      <c r="A15" s="48" t="s">
        <v>76</v>
      </c>
      <c r="B15" s="46" t="s">
        <v>77</v>
      </c>
      <c r="C15" s="57">
        <v>101738300</v>
      </c>
      <c r="D15" s="57">
        <v>101738300</v>
      </c>
      <c r="E15" s="43">
        <f t="shared" ref="E15:E20" si="0">D15-C15</f>
        <v>0</v>
      </c>
      <c r="F15" s="126">
        <f>(D15-C15)/C15</f>
        <v>0</v>
      </c>
      <c r="G15" s="263"/>
      <c r="H15" s="35"/>
      <c r="I15" s="36"/>
    </row>
    <row r="16" spans="1:11" s="32" customFormat="1">
      <c r="A16" s="49" t="s">
        <v>105</v>
      </c>
      <c r="B16" s="47" t="s">
        <v>105</v>
      </c>
      <c r="C16" s="57">
        <v>4444000</v>
      </c>
      <c r="D16" s="57">
        <v>9444000</v>
      </c>
      <c r="E16" s="43">
        <f t="shared" si="0"/>
        <v>5000000</v>
      </c>
      <c r="F16" s="126">
        <f t="shared" ref="F16:F20" si="1">(D16-C16)/C16</f>
        <v>1.1251125112511251</v>
      </c>
      <c r="G16" s="264" t="s">
        <v>311</v>
      </c>
      <c r="H16" s="35"/>
      <c r="I16" s="36"/>
    </row>
    <row r="17" spans="1:10" s="32" customFormat="1" ht="15" customHeight="1">
      <c r="A17" s="49" t="s">
        <v>78</v>
      </c>
      <c r="B17" s="47" t="s">
        <v>78</v>
      </c>
      <c r="C17" s="57">
        <v>3576700</v>
      </c>
      <c r="D17" s="57">
        <v>3675410</v>
      </c>
      <c r="E17" s="43">
        <f t="shared" si="0"/>
        <v>98710</v>
      </c>
      <c r="F17" s="126">
        <f t="shared" si="1"/>
        <v>2.7598065255682612E-2</v>
      </c>
      <c r="G17" s="265"/>
      <c r="H17" s="35"/>
      <c r="I17" s="36"/>
    </row>
    <row r="18" spans="1:10" s="32" customFormat="1" ht="15" customHeight="1">
      <c r="A18" s="49" t="s">
        <v>116</v>
      </c>
      <c r="B18" s="47" t="s">
        <v>116</v>
      </c>
      <c r="C18" s="122">
        <v>71583</v>
      </c>
      <c r="D18" s="122">
        <v>71583</v>
      </c>
      <c r="E18" s="43">
        <f t="shared" si="0"/>
        <v>0</v>
      </c>
      <c r="F18" s="126">
        <f t="shared" si="1"/>
        <v>0</v>
      </c>
      <c r="G18" s="123"/>
      <c r="H18" s="35"/>
      <c r="I18" s="36"/>
    </row>
    <row r="19" spans="1:10" s="32" customFormat="1" ht="15" customHeight="1">
      <c r="A19" s="49" t="s">
        <v>117</v>
      </c>
      <c r="B19" s="47" t="s">
        <v>117</v>
      </c>
      <c r="C19" s="122">
        <v>8417</v>
      </c>
      <c r="D19" s="122">
        <v>16000</v>
      </c>
      <c r="E19" s="43">
        <f t="shared" si="0"/>
        <v>7583</v>
      </c>
      <c r="F19" s="126">
        <f t="shared" si="1"/>
        <v>0.90091481525484141</v>
      </c>
      <c r="G19" s="123"/>
      <c r="H19" s="35"/>
      <c r="I19" s="36"/>
    </row>
    <row r="20" spans="1:10" s="32" customFormat="1" ht="15" customHeight="1" thickBot="1">
      <c r="A20" s="380" t="s">
        <v>79</v>
      </c>
      <c r="B20" s="381"/>
      <c r="C20" s="59">
        <f>SUM(C15:C19)</f>
        <v>109839000</v>
      </c>
      <c r="D20" s="59">
        <f>SUM(D15:D19)</f>
        <v>114945293</v>
      </c>
      <c r="E20" s="50">
        <f t="shared" si="0"/>
        <v>5106293</v>
      </c>
      <c r="F20" s="53">
        <f t="shared" si="1"/>
        <v>4.6488888281939929E-2</v>
      </c>
      <c r="G20" s="51"/>
      <c r="H20" s="35"/>
      <c r="I20" s="36"/>
    </row>
    <row r="21" spans="1:10" s="32" customFormat="1" ht="8.25" customHeight="1">
      <c r="A21" s="40"/>
      <c r="B21" s="40"/>
      <c r="C21" s="40"/>
      <c r="D21" s="40"/>
      <c r="E21" s="40"/>
      <c r="F21" s="40"/>
      <c r="G21" s="40"/>
      <c r="H21" s="35"/>
      <c r="I21" s="35"/>
      <c r="J21" s="36"/>
    </row>
    <row r="22" spans="1:10" s="32" customFormat="1" ht="17.25" customHeight="1" thickBot="1">
      <c r="A22" s="35" t="s">
        <v>42</v>
      </c>
      <c r="B22" s="40"/>
      <c r="C22" s="40"/>
      <c r="D22" s="40"/>
      <c r="E22" s="40"/>
      <c r="F22" s="40"/>
      <c r="G22" s="39" t="s">
        <v>80</v>
      </c>
      <c r="H22" s="35"/>
      <c r="I22" s="35"/>
      <c r="J22" s="36"/>
    </row>
    <row r="23" spans="1:10" s="32" customFormat="1" ht="14.25" customHeight="1">
      <c r="A23" s="370" t="s">
        <v>71</v>
      </c>
      <c r="B23" s="371"/>
      <c r="C23" s="372" t="s">
        <v>98</v>
      </c>
      <c r="D23" s="372"/>
      <c r="E23" s="141" t="s">
        <v>141</v>
      </c>
      <c r="F23" s="373" t="s">
        <v>72</v>
      </c>
      <c r="G23" s="368" t="s">
        <v>81</v>
      </c>
    </row>
    <row r="24" spans="1:10" s="32" customFormat="1" ht="14.25" customHeight="1">
      <c r="A24" s="60" t="s">
        <v>74</v>
      </c>
      <c r="B24" s="61" t="s">
        <v>75</v>
      </c>
      <c r="C24" s="262" t="s">
        <v>309</v>
      </c>
      <c r="D24" s="262" t="s">
        <v>310</v>
      </c>
      <c r="E24" s="56" t="s">
        <v>45</v>
      </c>
      <c r="F24" s="374"/>
      <c r="G24" s="369"/>
    </row>
    <row r="25" spans="1:10" s="32" customFormat="1" ht="14.25" customHeight="1">
      <c r="A25" s="385" t="s">
        <v>82</v>
      </c>
      <c r="B25" s="46" t="s">
        <v>83</v>
      </c>
      <c r="C25" s="62">
        <v>80680000</v>
      </c>
      <c r="D25" s="62">
        <v>80680000</v>
      </c>
      <c r="E25" s="43">
        <f t="shared" ref="E25:E32" si="2">D25-C25</f>
        <v>0</v>
      </c>
      <c r="F25" s="126">
        <f t="shared" ref="F25:F29" si="3">(D25-C25)/C25</f>
        <v>0</v>
      </c>
      <c r="G25" s="52"/>
    </row>
    <row r="26" spans="1:10" s="32" customFormat="1" ht="14.25" customHeight="1">
      <c r="A26" s="386"/>
      <c r="B26" s="46" t="s">
        <v>99</v>
      </c>
      <c r="C26" s="62">
        <v>400000</v>
      </c>
      <c r="D26" s="62">
        <v>20000</v>
      </c>
      <c r="E26" s="43">
        <f t="shared" si="2"/>
        <v>-380000</v>
      </c>
      <c r="F26" s="126">
        <f t="shared" si="3"/>
        <v>-0.95</v>
      </c>
      <c r="G26" s="52"/>
    </row>
    <row r="27" spans="1:10" s="32" customFormat="1" ht="14.25" customHeight="1">
      <c r="A27" s="387"/>
      <c r="B27" s="46" t="s">
        <v>84</v>
      </c>
      <c r="C27" s="62">
        <v>24191000</v>
      </c>
      <c r="D27" s="62">
        <v>22689710</v>
      </c>
      <c r="E27" s="43">
        <f t="shared" si="2"/>
        <v>-1501290</v>
      </c>
      <c r="F27" s="126">
        <f t="shared" si="3"/>
        <v>-6.2059856971601011E-2</v>
      </c>
      <c r="G27" s="52"/>
    </row>
    <row r="28" spans="1:10" s="32" customFormat="1" ht="14.25" customHeight="1">
      <c r="A28" s="48" t="s">
        <v>85</v>
      </c>
      <c r="B28" s="46" t="s">
        <v>68</v>
      </c>
      <c r="C28" s="63">
        <v>700000</v>
      </c>
      <c r="D28" s="63">
        <v>500000</v>
      </c>
      <c r="E28" s="43">
        <f t="shared" si="2"/>
        <v>-200000</v>
      </c>
      <c r="F28" s="126">
        <f t="shared" si="3"/>
        <v>-0.2857142857142857</v>
      </c>
      <c r="G28" s="52"/>
    </row>
    <row r="29" spans="1:10" s="32" customFormat="1" ht="14.25" customHeight="1">
      <c r="A29" s="49" t="s">
        <v>86</v>
      </c>
      <c r="B29" s="47" t="s">
        <v>87</v>
      </c>
      <c r="C29" s="63">
        <v>3868000</v>
      </c>
      <c r="D29" s="63">
        <v>10968000</v>
      </c>
      <c r="E29" s="43">
        <f t="shared" si="2"/>
        <v>7100000</v>
      </c>
      <c r="F29" s="126">
        <f t="shared" si="3"/>
        <v>1.8355739400206825</v>
      </c>
      <c r="G29" s="52"/>
    </row>
    <row r="30" spans="1:10" s="32" customFormat="1" ht="14.25" customHeight="1">
      <c r="A30" s="237" t="s">
        <v>134</v>
      </c>
      <c r="B30" s="47" t="s">
        <v>134</v>
      </c>
      <c r="C30" s="63">
        <v>0</v>
      </c>
      <c r="D30" s="63">
        <v>0</v>
      </c>
      <c r="E30" s="57">
        <f t="shared" si="2"/>
        <v>0</v>
      </c>
      <c r="F30" s="235">
        <v>0</v>
      </c>
      <c r="G30" s="52"/>
    </row>
    <row r="31" spans="1:10" s="32" customFormat="1" ht="14.25" customHeight="1">
      <c r="A31" s="49" t="s">
        <v>88</v>
      </c>
      <c r="B31" s="47" t="s">
        <v>88</v>
      </c>
      <c r="C31" s="63">
        <v>0</v>
      </c>
      <c r="D31" s="63">
        <v>87583</v>
      </c>
      <c r="E31" s="57">
        <f t="shared" si="2"/>
        <v>87583</v>
      </c>
      <c r="F31" s="126">
        <v>0</v>
      </c>
      <c r="G31" s="52"/>
    </row>
    <row r="32" spans="1:10" s="32" customFormat="1" ht="14.25" customHeight="1" thickBot="1">
      <c r="A32" s="380" t="s">
        <v>89</v>
      </c>
      <c r="B32" s="381"/>
      <c r="C32" s="58">
        <f>SUM(C25:C31)</f>
        <v>109839000</v>
      </c>
      <c r="D32" s="58">
        <f>SUM(D25:D31)</f>
        <v>114945293</v>
      </c>
      <c r="E32" s="50">
        <f t="shared" si="2"/>
        <v>5106293</v>
      </c>
      <c r="F32" s="53">
        <f>(D32-C32)/C32</f>
        <v>4.6488888281939929E-2</v>
      </c>
      <c r="G32" s="76"/>
    </row>
    <row r="33" spans="1:7" s="32" customFormat="1" ht="15" customHeight="1">
      <c r="A33" s="98"/>
      <c r="B33" s="98"/>
      <c r="C33" s="99"/>
      <c r="D33" s="99"/>
      <c r="E33" s="100"/>
      <c r="F33" s="101"/>
      <c r="G33" s="102"/>
    </row>
    <row r="34" spans="1:7" s="32" customFormat="1" ht="17.25" customHeight="1">
      <c r="A34" s="383" t="s">
        <v>312</v>
      </c>
      <c r="B34" s="383"/>
      <c r="C34" s="383"/>
      <c r="D34" s="383"/>
      <c r="E34" s="383"/>
      <c r="F34" s="383"/>
      <c r="G34" s="383"/>
    </row>
    <row r="35" spans="1:7" s="32" customFormat="1" ht="17.25" customHeight="1">
      <c r="A35" s="383" t="s">
        <v>143</v>
      </c>
      <c r="B35" s="383"/>
      <c r="C35" s="383"/>
      <c r="D35" s="383"/>
      <c r="E35" s="383"/>
      <c r="F35" s="383"/>
      <c r="G35" s="383"/>
    </row>
    <row r="36" spans="1:7" s="32" customFormat="1" ht="17.25" customHeight="1">
      <c r="A36" s="383" t="s">
        <v>144</v>
      </c>
      <c r="B36" s="383"/>
      <c r="C36" s="383"/>
      <c r="D36" s="383"/>
      <c r="E36" s="383"/>
      <c r="F36" s="383"/>
      <c r="G36" s="383"/>
    </row>
    <row r="37" spans="1:7" s="32" customFormat="1" ht="17.25" customHeight="1">
      <c r="A37" s="383" t="s">
        <v>145</v>
      </c>
      <c r="B37" s="383"/>
      <c r="C37" s="383"/>
      <c r="D37" s="383"/>
      <c r="E37" s="383"/>
      <c r="F37" s="383"/>
      <c r="G37" s="383"/>
    </row>
    <row r="38" spans="1:7" s="32" customFormat="1" ht="17.25" customHeight="1">
      <c r="A38" s="40"/>
      <c r="B38" s="40"/>
      <c r="C38" s="40"/>
      <c r="D38" s="40"/>
      <c r="E38" s="40"/>
      <c r="F38" s="40"/>
      <c r="G38" s="40"/>
    </row>
    <row r="39" spans="1:7" s="42" customFormat="1" ht="17.25" customHeight="1">
      <c r="A39" s="41" t="s">
        <v>39</v>
      </c>
      <c r="B39" s="41"/>
      <c r="C39" s="41"/>
      <c r="D39" s="41"/>
      <c r="E39" s="41"/>
      <c r="F39" s="41"/>
      <c r="G39" s="41"/>
    </row>
    <row r="40" spans="1:7" s="42" customFormat="1" ht="17.25" customHeight="1">
      <c r="A40" s="41" t="s">
        <v>40</v>
      </c>
      <c r="B40" s="41"/>
      <c r="C40" s="41"/>
      <c r="D40" s="41"/>
      <c r="E40" s="41"/>
      <c r="F40" s="41"/>
      <c r="G40" s="41"/>
    </row>
    <row r="41" spans="1:7" s="32" customFormat="1" ht="22.5">
      <c r="A41" s="32" ph="1"/>
      <c r="B41" s="32" ph="1"/>
    </row>
    <row r="43" spans="1:7" ht="22.5">
      <c r="A43" ph="1"/>
      <c r="B43" s="45" ph="1"/>
    </row>
    <row r="45" spans="1:7" ht="22.5">
      <c r="A45" ph="1"/>
      <c r="B45" s="45" ph="1"/>
    </row>
    <row r="47" spans="1:7" ht="22.5">
      <c r="A47" ph="1"/>
      <c r="B47" s="45" ph="1"/>
    </row>
  </sheetData>
  <mergeCells count="22">
    <mergeCell ref="A37:G37"/>
    <mergeCell ref="A32:B32"/>
    <mergeCell ref="A8:G8"/>
    <mergeCell ref="A34:G34"/>
    <mergeCell ref="A35:G35"/>
    <mergeCell ref="A36:G36"/>
    <mergeCell ref="A9:G9"/>
    <mergeCell ref="A25:A27"/>
    <mergeCell ref="A2:G2"/>
    <mergeCell ref="A10:G10"/>
    <mergeCell ref="G23:G24"/>
    <mergeCell ref="A23:B23"/>
    <mergeCell ref="C23:D23"/>
    <mergeCell ref="F23:F24"/>
    <mergeCell ref="G13:G14"/>
    <mergeCell ref="A13:B13"/>
    <mergeCell ref="C13:D13"/>
    <mergeCell ref="F13:F14"/>
    <mergeCell ref="A5:G5"/>
    <mergeCell ref="A20:B20"/>
    <mergeCell ref="A6:G6"/>
    <mergeCell ref="A7:G7"/>
  </mergeCells>
  <phoneticPr fontId="3" type="noConversion"/>
  <pageMargins left="0.39370078740157483" right="0.39370078740157483" top="0.35433070866141736" bottom="0.27559055118110237" header="0.31496062992125984" footer="0.23622047244094491"/>
  <pageSetup paperSize="9" scale="90" orientation="landscape" r:id="rId1"/>
  <headerFooter>
    <oddFooter>&amp;R2020년푸드마켓예산안총칙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workbookViewId="0">
      <selection activeCell="C18" sqref="C18"/>
    </sheetView>
  </sheetViews>
  <sheetFormatPr defaultRowHeight="13.5"/>
  <cols>
    <col min="1" max="2" width="6" customWidth="1"/>
    <col min="3" max="3" width="10.6640625" customWidth="1"/>
    <col min="4" max="6" width="9.88671875" customWidth="1"/>
    <col min="7" max="7" width="5.5546875" customWidth="1"/>
    <col min="8" max="8" width="6.109375" customWidth="1"/>
    <col min="9" max="9" width="6.5546875" customWidth="1"/>
    <col min="10" max="10" width="16" customWidth="1"/>
    <col min="11" max="12" width="10.21875" bestFit="1" customWidth="1"/>
    <col min="13" max="13" width="10.6640625" bestFit="1" customWidth="1"/>
    <col min="14" max="14" width="6" customWidth="1"/>
  </cols>
  <sheetData>
    <row r="1" spans="1:17" s="1" customFormat="1" ht="17.25" customHeight="1">
      <c r="A1" s="405" t="s">
        <v>305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</row>
    <row r="2" spans="1:17" s="1" customFormat="1" ht="17.25" customHeight="1">
      <c r="A2" s="405"/>
      <c r="B2" s="405"/>
      <c r="C2" s="405"/>
      <c r="D2" s="405"/>
      <c r="E2" s="405"/>
      <c r="F2" s="405"/>
      <c r="G2" s="405"/>
      <c r="H2" s="405"/>
      <c r="I2" s="405"/>
      <c r="J2" s="405"/>
      <c r="K2" s="405"/>
      <c r="L2" s="405"/>
      <c r="M2" s="405"/>
      <c r="N2" s="405"/>
    </row>
    <row r="3" spans="1:17" s="1" customFormat="1" ht="22.5" customHeight="1">
      <c r="A3" s="398" t="s">
        <v>29</v>
      </c>
      <c r="B3" s="398"/>
      <c r="C3" s="398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7" s="1" customFormat="1" ht="17.25" customHeight="1">
      <c r="A4" s="399"/>
      <c r="B4" s="399"/>
      <c r="C4" s="399"/>
      <c r="I4" s="54"/>
      <c r="J4" s="54"/>
      <c r="M4" s="404" t="s">
        <v>32</v>
      </c>
      <c r="N4" s="404"/>
    </row>
    <row r="5" spans="1:17" s="1" customFormat="1" ht="22.5" customHeight="1">
      <c r="A5" s="400" t="s">
        <v>21</v>
      </c>
      <c r="B5" s="400"/>
      <c r="C5" s="400"/>
      <c r="D5" s="400"/>
      <c r="E5" s="400"/>
      <c r="F5" s="400"/>
      <c r="G5" s="157"/>
      <c r="H5" s="401" t="s">
        <v>22</v>
      </c>
      <c r="I5" s="402"/>
      <c r="J5" s="402"/>
      <c r="K5" s="402"/>
      <c r="L5" s="402"/>
      <c r="M5" s="402"/>
      <c r="N5" s="403"/>
    </row>
    <row r="6" spans="1:17" s="1" customFormat="1" ht="14.25" customHeight="1">
      <c r="A6" s="400" t="s">
        <v>23</v>
      </c>
      <c r="B6" s="400" t="s">
        <v>24</v>
      </c>
      <c r="C6" s="400" t="s">
        <v>25</v>
      </c>
      <c r="D6" s="238" t="s">
        <v>139</v>
      </c>
      <c r="E6" s="231" t="s">
        <v>137</v>
      </c>
      <c r="F6" s="400" t="s">
        <v>31</v>
      </c>
      <c r="G6" s="406" t="s">
        <v>35</v>
      </c>
      <c r="H6" s="406" t="s">
        <v>23</v>
      </c>
      <c r="I6" s="400" t="s">
        <v>24</v>
      </c>
      <c r="J6" s="400" t="s">
        <v>25</v>
      </c>
      <c r="K6" s="252" t="s">
        <v>140</v>
      </c>
      <c r="L6" s="252" t="s">
        <v>137</v>
      </c>
      <c r="M6" s="400" t="s">
        <v>31</v>
      </c>
      <c r="N6" s="406" t="s">
        <v>35</v>
      </c>
    </row>
    <row r="7" spans="1:17" s="1" customFormat="1" ht="14.25" customHeight="1">
      <c r="A7" s="406"/>
      <c r="B7" s="406"/>
      <c r="C7" s="406"/>
      <c r="D7" s="257" t="s">
        <v>164</v>
      </c>
      <c r="E7" s="257" t="s">
        <v>165</v>
      </c>
      <c r="F7" s="406"/>
      <c r="G7" s="413"/>
      <c r="H7" s="407"/>
      <c r="I7" s="400"/>
      <c r="J7" s="400"/>
      <c r="K7" s="257" t="s">
        <v>164</v>
      </c>
      <c r="L7" s="257" t="s">
        <v>165</v>
      </c>
      <c r="M7" s="400"/>
      <c r="N7" s="407"/>
    </row>
    <row r="8" spans="1:17" s="1" customFormat="1" ht="13.5" customHeight="1">
      <c r="A8" s="411" t="s">
        <v>26</v>
      </c>
      <c r="B8" s="411"/>
      <c r="C8" s="411"/>
      <c r="D8" s="158">
        <v>109839000</v>
      </c>
      <c r="E8" s="158">
        <f>E10+E16+E19+E22+E25</f>
        <v>114945293</v>
      </c>
      <c r="F8" s="159">
        <f t="shared" ref="F8:F10" si="0">E8-D8</f>
        <v>5106293</v>
      </c>
      <c r="G8" s="160">
        <f t="shared" ref="G8:G10" si="1">F8/D8</f>
        <v>4.6488888281939929E-2</v>
      </c>
      <c r="H8" s="411" t="s">
        <v>26</v>
      </c>
      <c r="I8" s="411"/>
      <c r="J8" s="411"/>
      <c r="K8" s="161">
        <v>109839000</v>
      </c>
      <c r="L8" s="161">
        <f>L9+L39+L48+L66</f>
        <v>114945293</v>
      </c>
      <c r="M8" s="162">
        <f t="shared" ref="M8" si="2">L8-K8</f>
        <v>5106293</v>
      </c>
      <c r="N8" s="160">
        <f t="shared" ref="N8:N9" si="3">M8/K8</f>
        <v>4.6488888281939929E-2</v>
      </c>
    </row>
    <row r="9" spans="1:17" s="1" customFormat="1" ht="13.5" customHeight="1">
      <c r="A9" s="411"/>
      <c r="B9" s="411"/>
      <c r="C9" s="411"/>
      <c r="D9" s="163"/>
      <c r="E9" s="163"/>
      <c r="F9" s="159"/>
      <c r="G9" s="160"/>
      <c r="H9" s="412" t="s">
        <v>2</v>
      </c>
      <c r="I9" s="412"/>
      <c r="J9" s="412"/>
      <c r="K9" s="161">
        <f>K10+K15+K21+K25+K32</f>
        <v>105271000</v>
      </c>
      <c r="L9" s="161">
        <f>L10+L15+L21+L25+L32</f>
        <v>103389710</v>
      </c>
      <c r="M9" s="164">
        <f>L9-K9</f>
        <v>-1881290</v>
      </c>
      <c r="N9" s="160">
        <f t="shared" si="3"/>
        <v>-1.7870923616190595E-2</v>
      </c>
      <c r="O9" s="30">
        <f>E8-L8</f>
        <v>0</v>
      </c>
      <c r="Q9" s="30"/>
    </row>
    <row r="10" spans="1:17" s="1" customFormat="1" ht="13.5" customHeight="1">
      <c r="A10" s="414" t="s">
        <v>111</v>
      </c>
      <c r="B10" s="414"/>
      <c r="C10" s="414"/>
      <c r="D10" s="158">
        <f>D11</f>
        <v>101738300</v>
      </c>
      <c r="E10" s="158">
        <f>E11</f>
        <v>101738300</v>
      </c>
      <c r="F10" s="165">
        <f t="shared" si="0"/>
        <v>0</v>
      </c>
      <c r="G10" s="166">
        <f t="shared" si="1"/>
        <v>0</v>
      </c>
      <c r="H10" s="124"/>
      <c r="I10" s="388" t="s">
        <v>58</v>
      </c>
      <c r="J10" s="389"/>
      <c r="K10" s="167">
        <f>K11+K12+K13+K14</f>
        <v>54098300</v>
      </c>
      <c r="L10" s="167">
        <f t="shared" ref="L10:M10" si="4">L11+L12+L13+L14</f>
        <v>54098300</v>
      </c>
      <c r="M10" s="234">
        <f t="shared" si="4"/>
        <v>0</v>
      </c>
      <c r="N10" s="168">
        <f t="shared" ref="N10:N12" si="5">M10/K10</f>
        <v>0</v>
      </c>
    </row>
    <row r="11" spans="1:17" s="1" customFormat="1" ht="13.5" customHeight="1">
      <c r="A11" s="124"/>
      <c r="B11" s="415" t="s">
        <v>6</v>
      </c>
      <c r="C11" s="415"/>
      <c r="D11" s="167">
        <f>SUM(D12:D15)</f>
        <v>101738300</v>
      </c>
      <c r="E11" s="167">
        <f>SUM(E12:E15)</f>
        <v>101738300</v>
      </c>
      <c r="F11" s="169">
        <f t="shared" ref="F11" si="6">E11-D11</f>
        <v>0</v>
      </c>
      <c r="G11" s="170">
        <f t="shared" ref="G11" si="7">F11/D11</f>
        <v>0</v>
      </c>
      <c r="H11" s="124"/>
      <c r="I11" s="124"/>
      <c r="J11" s="124" t="s">
        <v>8</v>
      </c>
      <c r="K11" s="149">
        <v>37989120</v>
      </c>
      <c r="L11" s="149">
        <v>38265950</v>
      </c>
      <c r="M11" s="156">
        <f>L11-K11</f>
        <v>276830</v>
      </c>
      <c r="N11" s="139">
        <f t="shared" si="5"/>
        <v>7.2870864078978404E-3</v>
      </c>
      <c r="P11" s="30"/>
    </row>
    <row r="12" spans="1:17" s="1" customFormat="1" ht="13.5" customHeight="1">
      <c r="A12" s="124"/>
      <c r="B12" s="138"/>
      <c r="C12" s="152" t="s">
        <v>58</v>
      </c>
      <c r="D12" s="153">
        <v>54098300</v>
      </c>
      <c r="E12" s="153">
        <v>54098300</v>
      </c>
      <c r="F12" s="154">
        <f t="shared" ref="F12:F15" si="8">E12-D12</f>
        <v>0</v>
      </c>
      <c r="G12" s="155">
        <f>F12/D12</f>
        <v>0</v>
      </c>
      <c r="H12" s="124"/>
      <c r="I12" s="124"/>
      <c r="J12" s="124" t="s">
        <v>9</v>
      </c>
      <c r="K12" s="149">
        <v>7399000</v>
      </c>
      <c r="L12" s="149">
        <v>7399000</v>
      </c>
      <c r="M12" s="156">
        <f>L12-K12</f>
        <v>0</v>
      </c>
      <c r="N12" s="139">
        <f t="shared" si="5"/>
        <v>0</v>
      </c>
    </row>
    <row r="13" spans="1:17" s="1" customFormat="1" ht="13.5" customHeight="1">
      <c r="A13" s="124"/>
      <c r="B13" s="138"/>
      <c r="C13" s="152" t="s">
        <v>57</v>
      </c>
      <c r="D13" s="153">
        <v>11640000</v>
      </c>
      <c r="E13" s="153">
        <v>11640000</v>
      </c>
      <c r="F13" s="154">
        <f t="shared" si="8"/>
        <v>0</v>
      </c>
      <c r="G13" s="155">
        <f t="shared" ref="G13:G17" si="9">F13/D13</f>
        <v>0</v>
      </c>
      <c r="H13" s="124"/>
      <c r="I13" s="124"/>
      <c r="J13" s="124" t="s">
        <v>10</v>
      </c>
      <c r="K13" s="149">
        <v>3782400</v>
      </c>
      <c r="L13" s="149">
        <v>3662050</v>
      </c>
      <c r="M13" s="156">
        <f>L13-K13</f>
        <v>-120350</v>
      </c>
      <c r="N13" s="139">
        <f>M13/K13</f>
        <v>-3.1818422165820641E-2</v>
      </c>
    </row>
    <row r="14" spans="1:17" s="1" customFormat="1" ht="13.5" customHeight="1">
      <c r="A14" s="124"/>
      <c r="B14" s="138"/>
      <c r="C14" s="152" t="s">
        <v>60</v>
      </c>
      <c r="D14" s="153">
        <v>36000000</v>
      </c>
      <c r="E14" s="153">
        <v>36000000</v>
      </c>
      <c r="F14" s="154">
        <f t="shared" ref="F14" si="10">E14-D14</f>
        <v>0</v>
      </c>
      <c r="G14" s="155">
        <f t="shared" ref="G14" si="11">F14/D14</f>
        <v>0</v>
      </c>
      <c r="H14" s="124"/>
      <c r="I14" s="124"/>
      <c r="J14" s="124" t="s">
        <v>11</v>
      </c>
      <c r="K14" s="149">
        <v>4927780</v>
      </c>
      <c r="L14" s="149">
        <v>4771300</v>
      </c>
      <c r="M14" s="156">
        <f>L14-K14</f>
        <v>-156480</v>
      </c>
      <c r="N14" s="139">
        <f>M14/K14</f>
        <v>-3.1754664372191939E-2</v>
      </c>
    </row>
    <row r="15" spans="1:17" s="1" customFormat="1" ht="13.5" customHeight="1">
      <c r="A15" s="138"/>
      <c r="B15" s="138"/>
      <c r="C15" s="152" t="s">
        <v>125</v>
      </c>
      <c r="D15" s="153">
        <v>0</v>
      </c>
      <c r="E15" s="153">
        <v>0</v>
      </c>
      <c r="F15" s="232">
        <f t="shared" si="8"/>
        <v>0</v>
      </c>
      <c r="G15" s="233">
        <v>0</v>
      </c>
      <c r="H15" s="124"/>
      <c r="I15" s="388" t="s">
        <v>67</v>
      </c>
      <c r="J15" s="389"/>
      <c r="K15" s="167">
        <f>SUM(K16:K20)</f>
        <v>26581700</v>
      </c>
      <c r="L15" s="167">
        <f>SUM(L16:L20)</f>
        <v>26581700</v>
      </c>
      <c r="M15" s="174">
        <f>L15-K15</f>
        <v>0</v>
      </c>
      <c r="N15" s="168">
        <f t="shared" ref="N15:N24" si="12">M15/K15</f>
        <v>0</v>
      </c>
      <c r="O15" s="30"/>
    </row>
    <row r="16" spans="1:17" s="1" customFormat="1" ht="13.5" customHeight="1">
      <c r="A16" s="408" t="s">
        <v>112</v>
      </c>
      <c r="B16" s="409"/>
      <c r="C16" s="410"/>
      <c r="D16" s="158">
        <f>D17</f>
        <v>4444000</v>
      </c>
      <c r="E16" s="158">
        <f t="shared" ref="E16" si="13">E17</f>
        <v>9444000</v>
      </c>
      <c r="F16" s="165">
        <f t="shared" ref="F16:F19" si="14">E16-D16</f>
        <v>5000000</v>
      </c>
      <c r="G16" s="160">
        <f t="shared" si="9"/>
        <v>1.1251125112511251</v>
      </c>
      <c r="H16" s="124"/>
      <c r="I16" s="124"/>
      <c r="J16" s="124" t="s">
        <v>8</v>
      </c>
      <c r="K16" s="145">
        <v>21985200</v>
      </c>
      <c r="L16" s="145">
        <v>21985200</v>
      </c>
      <c r="M16" s="198">
        <f t="shared" ref="M16:M22" si="15">L16-K16</f>
        <v>0</v>
      </c>
      <c r="N16" s="139">
        <f t="shared" si="12"/>
        <v>0</v>
      </c>
      <c r="O16" s="30"/>
    </row>
    <row r="17" spans="1:16" s="1" customFormat="1" ht="13.5" customHeight="1">
      <c r="A17" s="138"/>
      <c r="B17" s="388" t="s">
        <v>105</v>
      </c>
      <c r="C17" s="389"/>
      <c r="D17" s="167">
        <f>D18</f>
        <v>4444000</v>
      </c>
      <c r="E17" s="167">
        <f>E18</f>
        <v>9444000</v>
      </c>
      <c r="F17" s="169">
        <f t="shared" si="14"/>
        <v>5000000</v>
      </c>
      <c r="G17" s="168">
        <f t="shared" si="9"/>
        <v>1.1251125112511251</v>
      </c>
      <c r="H17" s="124"/>
      <c r="I17" s="124"/>
      <c r="J17" s="124" t="s">
        <v>121</v>
      </c>
      <c r="K17" s="145">
        <v>683300</v>
      </c>
      <c r="L17" s="145">
        <v>683300</v>
      </c>
      <c r="M17" s="198">
        <f t="shared" si="15"/>
        <v>0</v>
      </c>
      <c r="N17" s="139">
        <f t="shared" si="12"/>
        <v>0</v>
      </c>
      <c r="O17" s="30"/>
    </row>
    <row r="18" spans="1:16" s="1" customFormat="1" ht="13.5" customHeight="1">
      <c r="A18" s="138"/>
      <c r="B18" s="118"/>
      <c r="C18" s="152" t="s">
        <v>106</v>
      </c>
      <c r="D18" s="153">
        <v>4444000</v>
      </c>
      <c r="E18" s="153">
        <v>9444000</v>
      </c>
      <c r="F18" s="154">
        <f>E18-D18</f>
        <v>5000000</v>
      </c>
      <c r="G18" s="155">
        <f>F18/D18</f>
        <v>1.1251125112511251</v>
      </c>
      <c r="H18" s="124"/>
      <c r="I18" s="115"/>
      <c r="J18" s="124" t="s">
        <v>10</v>
      </c>
      <c r="K18" s="145">
        <v>1889100</v>
      </c>
      <c r="L18" s="145">
        <v>1889100</v>
      </c>
      <c r="M18" s="198">
        <f t="shared" si="15"/>
        <v>0</v>
      </c>
      <c r="N18" s="139">
        <f t="shared" si="12"/>
        <v>0</v>
      </c>
      <c r="O18" s="30"/>
    </row>
    <row r="19" spans="1:16" s="1" customFormat="1" ht="13.5" customHeight="1">
      <c r="A19" s="392" t="s">
        <v>113</v>
      </c>
      <c r="B19" s="393"/>
      <c r="C19" s="394"/>
      <c r="D19" s="171">
        <f>D21</f>
        <v>3579700</v>
      </c>
      <c r="E19" s="171">
        <f>E21</f>
        <v>3675410</v>
      </c>
      <c r="F19" s="165">
        <f t="shared" si="14"/>
        <v>95710</v>
      </c>
      <c r="G19" s="166">
        <f t="shared" ref="G19:G20" si="16">F19/D19</f>
        <v>2.673687739196022E-2</v>
      </c>
      <c r="H19" s="124"/>
      <c r="I19" s="124"/>
      <c r="J19" s="124" t="s">
        <v>11</v>
      </c>
      <c r="K19" s="145">
        <v>2024100</v>
      </c>
      <c r="L19" s="145">
        <v>2024100</v>
      </c>
      <c r="M19" s="198">
        <f t="shared" si="15"/>
        <v>0</v>
      </c>
      <c r="N19" s="139">
        <f t="shared" si="12"/>
        <v>0</v>
      </c>
      <c r="O19" s="30"/>
    </row>
    <row r="20" spans="1:16" s="1" customFormat="1" ht="13.5" customHeight="1">
      <c r="A20" s="138"/>
      <c r="B20" s="172" t="s">
        <v>1</v>
      </c>
      <c r="C20" s="172"/>
      <c r="D20" s="167">
        <f>D21</f>
        <v>3579700</v>
      </c>
      <c r="E20" s="167">
        <f>E21</f>
        <v>3675410</v>
      </c>
      <c r="F20" s="169">
        <f t="shared" ref="F20:F21" si="17">E20-D20</f>
        <v>95710</v>
      </c>
      <c r="G20" s="170">
        <f t="shared" si="16"/>
        <v>2.673687739196022E-2</v>
      </c>
      <c r="H20" s="124"/>
      <c r="I20" s="125"/>
      <c r="J20" s="124" t="s">
        <v>119</v>
      </c>
      <c r="K20" s="145">
        <v>0</v>
      </c>
      <c r="L20" s="145">
        <v>0</v>
      </c>
      <c r="M20" s="198">
        <f t="shared" si="15"/>
        <v>0</v>
      </c>
      <c r="N20" s="139">
        <v>0</v>
      </c>
    </row>
    <row r="21" spans="1:16" s="1" customFormat="1" ht="13.5" customHeight="1">
      <c r="A21" s="138"/>
      <c r="B21" s="124"/>
      <c r="C21" s="152" t="s">
        <v>56</v>
      </c>
      <c r="D21" s="153">
        <v>3579700</v>
      </c>
      <c r="E21" s="153">
        <v>3675410</v>
      </c>
      <c r="F21" s="154">
        <f t="shared" si="17"/>
        <v>95710</v>
      </c>
      <c r="G21" s="173">
        <f>F21/D21</f>
        <v>2.673687739196022E-2</v>
      </c>
      <c r="H21" s="124"/>
      <c r="I21" s="388" t="s">
        <v>90</v>
      </c>
      <c r="J21" s="389"/>
      <c r="K21" s="143">
        <f>K22+K23+K24</f>
        <v>400000</v>
      </c>
      <c r="L21" s="143">
        <f>L22+L23+L24</f>
        <v>20000</v>
      </c>
      <c r="M21" s="174">
        <f>L21-K21</f>
        <v>-380000</v>
      </c>
      <c r="N21" s="168">
        <f t="shared" si="12"/>
        <v>-0.95</v>
      </c>
    </row>
    <row r="22" spans="1:16" s="1" customFormat="1" ht="13.5" customHeight="1">
      <c r="A22" s="395" t="s">
        <v>114</v>
      </c>
      <c r="B22" s="396"/>
      <c r="C22" s="397"/>
      <c r="D22" s="171">
        <f>D23</f>
        <v>71583</v>
      </c>
      <c r="E22" s="171">
        <f>E23</f>
        <v>71583</v>
      </c>
      <c r="F22" s="159">
        <f t="shared" ref="F22:F27" si="18">E22-D22</f>
        <v>0</v>
      </c>
      <c r="G22" s="166">
        <f t="shared" ref="G22:G27" si="19">F22/D22</f>
        <v>0</v>
      </c>
      <c r="H22" s="124"/>
      <c r="I22" s="124"/>
      <c r="J22" s="124" t="s">
        <v>91</v>
      </c>
      <c r="K22" s="145">
        <v>200000</v>
      </c>
      <c r="L22" s="145">
        <v>20000</v>
      </c>
      <c r="M22" s="198">
        <f t="shared" si="15"/>
        <v>-180000</v>
      </c>
      <c r="N22" s="139">
        <f t="shared" si="12"/>
        <v>-0.9</v>
      </c>
    </row>
    <row r="23" spans="1:16" s="1" customFormat="1" ht="13.5" customHeight="1">
      <c r="A23" s="115"/>
      <c r="B23" s="116" t="s">
        <v>44</v>
      </c>
      <c r="C23" s="117"/>
      <c r="D23" s="143">
        <f>D24</f>
        <v>71583</v>
      </c>
      <c r="E23" s="143">
        <f>E24</f>
        <v>71583</v>
      </c>
      <c r="F23" s="175">
        <f t="shared" si="18"/>
        <v>0</v>
      </c>
      <c r="G23" s="168">
        <f t="shared" si="19"/>
        <v>0</v>
      </c>
      <c r="H23" s="124"/>
      <c r="I23" s="124"/>
      <c r="J23" s="124" t="s">
        <v>92</v>
      </c>
      <c r="K23" s="145">
        <v>0</v>
      </c>
      <c r="L23" s="145">
        <v>0</v>
      </c>
      <c r="M23" s="145">
        <f t="shared" ref="M23:M38" si="20">L23-K23</f>
        <v>0</v>
      </c>
      <c r="N23" s="145">
        <v>0</v>
      </c>
      <c r="P23" s="30"/>
    </row>
    <row r="24" spans="1:16" s="1" customFormat="1" ht="13.5" customHeight="1">
      <c r="A24" s="115"/>
      <c r="B24" s="115"/>
      <c r="C24" s="115" t="s">
        <v>44</v>
      </c>
      <c r="D24" s="144">
        <v>71583</v>
      </c>
      <c r="E24" s="144">
        <v>71583</v>
      </c>
      <c r="F24" s="154">
        <f t="shared" si="18"/>
        <v>0</v>
      </c>
      <c r="G24" s="173">
        <f t="shared" si="19"/>
        <v>0</v>
      </c>
      <c r="H24" s="124"/>
      <c r="I24" s="124"/>
      <c r="J24" s="124" t="s">
        <v>93</v>
      </c>
      <c r="K24" s="145">
        <v>200000</v>
      </c>
      <c r="L24" s="145">
        <v>0</v>
      </c>
      <c r="M24" s="198">
        <f t="shared" si="20"/>
        <v>-200000</v>
      </c>
      <c r="N24" s="139">
        <f t="shared" si="12"/>
        <v>-1</v>
      </c>
      <c r="P24" s="30"/>
    </row>
    <row r="25" spans="1:16" s="1" customFormat="1" ht="13.5" customHeight="1">
      <c r="A25" s="395" t="s">
        <v>115</v>
      </c>
      <c r="B25" s="396"/>
      <c r="C25" s="397"/>
      <c r="D25" s="142">
        <f>D26</f>
        <v>8417</v>
      </c>
      <c r="E25" s="142">
        <f>E26</f>
        <v>16000</v>
      </c>
      <c r="F25" s="159">
        <f t="shared" si="18"/>
        <v>7583</v>
      </c>
      <c r="G25" s="173">
        <f t="shared" si="19"/>
        <v>0.90091481525484141</v>
      </c>
      <c r="H25" s="124"/>
      <c r="I25" s="388" t="s">
        <v>59</v>
      </c>
      <c r="J25" s="389"/>
      <c r="K25" s="167">
        <f>K26+K27+K28+K29+K30+K31</f>
        <v>12891000</v>
      </c>
      <c r="L25" s="167">
        <f>L26+L27+L28+L29+L30+L31</f>
        <v>14189710</v>
      </c>
      <c r="M25" s="174">
        <f t="shared" si="20"/>
        <v>1298710</v>
      </c>
      <c r="N25" s="170">
        <f>M25/K25</f>
        <v>0.10074548134357303</v>
      </c>
      <c r="O25" s="30"/>
    </row>
    <row r="26" spans="1:16" s="1" customFormat="1" ht="13.5" customHeight="1">
      <c r="A26" s="115"/>
      <c r="B26" s="116" t="s">
        <v>108</v>
      </c>
      <c r="C26" s="117"/>
      <c r="D26" s="143">
        <f>D27+D28</f>
        <v>8417</v>
      </c>
      <c r="E26" s="143">
        <v>16000</v>
      </c>
      <c r="F26" s="175">
        <f t="shared" si="18"/>
        <v>7583</v>
      </c>
      <c r="G26" s="168">
        <f t="shared" si="19"/>
        <v>0.90091481525484141</v>
      </c>
      <c r="H26" s="124"/>
      <c r="I26" s="124"/>
      <c r="J26" s="124" t="s">
        <v>12</v>
      </c>
      <c r="K26" s="149">
        <v>192000</v>
      </c>
      <c r="L26" s="149">
        <v>30900</v>
      </c>
      <c r="M26" s="156">
        <f t="shared" si="20"/>
        <v>-161100</v>
      </c>
      <c r="N26" s="139">
        <f t="shared" ref="N26:N38" si="21">M26/K26</f>
        <v>-0.83906250000000004</v>
      </c>
    </row>
    <row r="27" spans="1:16" s="1" customFormat="1" ht="13.5" customHeight="1">
      <c r="A27" s="115"/>
      <c r="B27" s="115"/>
      <c r="C27" s="115" t="s">
        <v>109</v>
      </c>
      <c r="D27" s="144">
        <v>8417</v>
      </c>
      <c r="E27" s="144">
        <v>16000</v>
      </c>
      <c r="F27" s="154">
        <f t="shared" si="18"/>
        <v>7583</v>
      </c>
      <c r="G27" s="173">
        <f t="shared" si="19"/>
        <v>0.90091481525484141</v>
      </c>
      <c r="H27" s="124"/>
      <c r="I27" s="124"/>
      <c r="J27" s="124" t="s">
        <v>13</v>
      </c>
      <c r="K27" s="149">
        <v>1615000</v>
      </c>
      <c r="L27" s="149">
        <v>1113800</v>
      </c>
      <c r="M27" s="156">
        <f t="shared" si="20"/>
        <v>-501200</v>
      </c>
      <c r="N27" s="139">
        <f t="shared" si="21"/>
        <v>-0.31034055727554177</v>
      </c>
    </row>
    <row r="28" spans="1:16" s="1" customFormat="1" ht="13.5" customHeight="1">
      <c r="A28" s="115"/>
      <c r="B28" s="115"/>
      <c r="C28" s="115" t="s">
        <v>110</v>
      </c>
      <c r="D28" s="144">
        <v>0</v>
      </c>
      <c r="E28" s="144">
        <v>0</v>
      </c>
      <c r="F28" s="176">
        <f t="shared" ref="F28" si="22">E28-D28</f>
        <v>0</v>
      </c>
      <c r="G28" s="144">
        <v>0</v>
      </c>
      <c r="H28" s="124"/>
      <c r="I28" s="115"/>
      <c r="J28" s="124" t="s">
        <v>14</v>
      </c>
      <c r="K28" s="149">
        <v>1260000</v>
      </c>
      <c r="L28" s="149">
        <v>1744200</v>
      </c>
      <c r="M28" s="156">
        <f t="shared" si="20"/>
        <v>484200</v>
      </c>
      <c r="N28" s="139">
        <f t="shared" si="21"/>
        <v>0.38428571428571429</v>
      </c>
    </row>
    <row r="29" spans="1:16" s="1" customFormat="1" ht="13.5" customHeight="1">
      <c r="A29" s="418"/>
      <c r="B29" s="419"/>
      <c r="C29" s="419"/>
      <c r="D29" s="419"/>
      <c r="E29" s="419"/>
      <c r="F29" s="419"/>
      <c r="G29" s="420"/>
      <c r="H29" s="96"/>
      <c r="I29" s="124"/>
      <c r="J29" s="124" t="s">
        <v>15</v>
      </c>
      <c r="K29" s="149">
        <v>1700000</v>
      </c>
      <c r="L29" s="149">
        <v>1705310</v>
      </c>
      <c r="M29" s="156">
        <f t="shared" si="20"/>
        <v>5310</v>
      </c>
      <c r="N29" s="139">
        <f t="shared" si="21"/>
        <v>3.123529411764706E-3</v>
      </c>
    </row>
    <row r="30" spans="1:16" s="1" customFormat="1" ht="13.5" customHeight="1">
      <c r="A30" s="421"/>
      <c r="B30" s="422"/>
      <c r="C30" s="422"/>
      <c r="D30" s="422"/>
      <c r="E30" s="422"/>
      <c r="F30" s="422"/>
      <c r="G30" s="423"/>
      <c r="H30" s="124"/>
      <c r="I30" s="124"/>
      <c r="J30" s="124" t="s">
        <v>16</v>
      </c>
      <c r="K30" s="149">
        <v>1800000</v>
      </c>
      <c r="L30" s="149">
        <v>826000</v>
      </c>
      <c r="M30" s="156">
        <f t="shared" si="20"/>
        <v>-974000</v>
      </c>
      <c r="N30" s="139">
        <f t="shared" si="21"/>
        <v>-0.5411111111111111</v>
      </c>
    </row>
    <row r="31" spans="1:16" s="1" customFormat="1" ht="13.5" customHeight="1">
      <c r="A31" s="421"/>
      <c r="B31" s="422"/>
      <c r="C31" s="422"/>
      <c r="D31" s="422"/>
      <c r="E31" s="422"/>
      <c r="F31" s="422"/>
      <c r="G31" s="423"/>
      <c r="H31" s="124"/>
      <c r="I31" s="124"/>
      <c r="J31" s="124" t="s">
        <v>33</v>
      </c>
      <c r="K31" s="149">
        <v>6324000</v>
      </c>
      <c r="L31" s="149">
        <v>8769500</v>
      </c>
      <c r="M31" s="156">
        <f t="shared" si="20"/>
        <v>2445500</v>
      </c>
      <c r="N31" s="139">
        <f t="shared" si="21"/>
        <v>0.38670145477545859</v>
      </c>
    </row>
    <row r="32" spans="1:16" s="1" customFormat="1" ht="13.5" customHeight="1">
      <c r="A32" s="421"/>
      <c r="B32" s="422"/>
      <c r="C32" s="422"/>
      <c r="D32" s="422"/>
      <c r="E32" s="422"/>
      <c r="F32" s="422"/>
      <c r="G32" s="423"/>
      <c r="H32" s="124"/>
      <c r="I32" s="436" t="s">
        <v>60</v>
      </c>
      <c r="J32" s="437"/>
      <c r="K32" s="177">
        <f>K33+K34+K35+K36+K37+K38</f>
        <v>11300000</v>
      </c>
      <c r="L32" s="177">
        <f>SUM(L33:L38)</f>
        <v>8500000</v>
      </c>
      <c r="M32" s="174">
        <f t="shared" si="20"/>
        <v>-2800000</v>
      </c>
      <c r="N32" s="168">
        <f t="shared" si="21"/>
        <v>-0.24778761061946902</v>
      </c>
      <c r="O32" s="30"/>
    </row>
    <row r="33" spans="1:16" s="1" customFormat="1" ht="13.5" customHeight="1">
      <c r="A33" s="421"/>
      <c r="B33" s="422"/>
      <c r="C33" s="422"/>
      <c r="D33" s="422"/>
      <c r="E33" s="422"/>
      <c r="F33" s="422"/>
      <c r="G33" s="423"/>
      <c r="H33" s="124"/>
      <c r="I33" s="124"/>
      <c r="J33" s="124" t="s">
        <v>12</v>
      </c>
      <c r="K33" s="149">
        <v>192000</v>
      </c>
      <c r="L33" s="149">
        <v>31000</v>
      </c>
      <c r="M33" s="156">
        <f t="shared" si="20"/>
        <v>-161000</v>
      </c>
      <c r="N33" s="139">
        <f t="shared" si="21"/>
        <v>-0.83854166666666663</v>
      </c>
      <c r="O33" s="30"/>
    </row>
    <row r="34" spans="1:16" s="1" customFormat="1" ht="13.5" customHeight="1">
      <c r="A34" s="421"/>
      <c r="B34" s="422"/>
      <c r="C34" s="422"/>
      <c r="D34" s="422"/>
      <c r="E34" s="422"/>
      <c r="F34" s="422"/>
      <c r="G34" s="423"/>
      <c r="H34" s="124"/>
      <c r="I34" s="115"/>
      <c r="J34" s="124" t="s">
        <v>13</v>
      </c>
      <c r="K34" s="178">
        <v>736000</v>
      </c>
      <c r="L34" s="178">
        <v>1351220</v>
      </c>
      <c r="M34" s="156">
        <f t="shared" si="20"/>
        <v>615220</v>
      </c>
      <c r="N34" s="139">
        <f t="shared" si="21"/>
        <v>0.83589673913043483</v>
      </c>
      <c r="O34" s="30"/>
    </row>
    <row r="35" spans="1:16" s="1" customFormat="1" ht="13.5" customHeight="1">
      <c r="A35" s="421"/>
      <c r="B35" s="422"/>
      <c r="C35" s="422"/>
      <c r="D35" s="422"/>
      <c r="E35" s="422"/>
      <c r="F35" s="422"/>
      <c r="G35" s="423"/>
      <c r="H35" s="96"/>
      <c r="I35" s="124"/>
      <c r="J35" s="124" t="s">
        <v>14</v>
      </c>
      <c r="K35" s="149">
        <v>1260000</v>
      </c>
      <c r="L35" s="149">
        <v>568710</v>
      </c>
      <c r="M35" s="156">
        <f t="shared" si="20"/>
        <v>-691290</v>
      </c>
      <c r="N35" s="139">
        <f t="shared" si="21"/>
        <v>-0.5486428571428571</v>
      </c>
      <c r="O35" s="30"/>
      <c r="P35" s="30"/>
    </row>
    <row r="36" spans="1:16" s="1" customFormat="1" ht="13.5" customHeight="1">
      <c r="A36" s="424"/>
      <c r="B36" s="425"/>
      <c r="C36" s="425"/>
      <c r="D36" s="425"/>
      <c r="E36" s="425"/>
      <c r="F36" s="425"/>
      <c r="G36" s="426"/>
      <c r="H36" s="96"/>
      <c r="I36" s="124"/>
      <c r="J36" s="124" t="s">
        <v>15</v>
      </c>
      <c r="K36" s="149">
        <v>1280000</v>
      </c>
      <c r="L36" s="149">
        <v>1327070</v>
      </c>
      <c r="M36" s="156">
        <f t="shared" si="20"/>
        <v>47070</v>
      </c>
      <c r="N36" s="139">
        <f t="shared" si="21"/>
        <v>3.6773437499999999E-2</v>
      </c>
    </row>
    <row r="37" spans="1:16" s="1" customFormat="1" ht="13.5" customHeight="1">
      <c r="A37" s="427"/>
      <c r="B37" s="428"/>
      <c r="C37" s="428"/>
      <c r="D37" s="428"/>
      <c r="E37" s="428"/>
      <c r="F37" s="428"/>
      <c r="G37" s="429"/>
      <c r="H37" s="97"/>
      <c r="I37" s="179"/>
      <c r="J37" s="179" t="s">
        <v>16</v>
      </c>
      <c r="K37" s="180">
        <v>1700000</v>
      </c>
      <c r="L37" s="180">
        <v>1760000</v>
      </c>
      <c r="M37" s="156">
        <f t="shared" si="20"/>
        <v>60000</v>
      </c>
      <c r="N37" s="139">
        <f t="shared" si="21"/>
        <v>3.5294117647058823E-2</v>
      </c>
    </row>
    <row r="38" spans="1:16" s="1" customFormat="1" ht="13.5" customHeight="1">
      <c r="A38" s="430"/>
      <c r="B38" s="431"/>
      <c r="C38" s="431"/>
      <c r="D38" s="431"/>
      <c r="E38" s="431"/>
      <c r="F38" s="431"/>
      <c r="G38" s="432"/>
      <c r="H38" s="181"/>
      <c r="I38" s="73"/>
      <c r="J38" s="73" t="s">
        <v>33</v>
      </c>
      <c r="K38" s="146">
        <v>6132000</v>
      </c>
      <c r="L38" s="146">
        <v>3462000</v>
      </c>
      <c r="M38" s="156">
        <f t="shared" si="20"/>
        <v>-2670000</v>
      </c>
      <c r="N38" s="139">
        <f t="shared" si="21"/>
        <v>-0.43542074363992173</v>
      </c>
    </row>
    <row r="39" spans="1:16" s="1" customFormat="1" ht="13.5" customHeight="1">
      <c r="A39" s="430"/>
      <c r="B39" s="431"/>
      <c r="C39" s="431"/>
      <c r="D39" s="431"/>
      <c r="E39" s="431"/>
      <c r="F39" s="431"/>
      <c r="G39" s="432"/>
      <c r="H39" s="438" t="s">
        <v>47</v>
      </c>
      <c r="I39" s="439"/>
      <c r="J39" s="440"/>
      <c r="K39" s="147">
        <f>K40+K44</f>
        <v>700000</v>
      </c>
      <c r="L39" s="147">
        <f>L40+L44</f>
        <v>500000</v>
      </c>
      <c r="M39" s="148">
        <f>L39-K39</f>
        <v>-200000</v>
      </c>
      <c r="N39" s="182">
        <f t="shared" ref="N39:N40" si="23">M39/K39</f>
        <v>-0.2857142857142857</v>
      </c>
      <c r="P39" s="30"/>
    </row>
    <row r="40" spans="1:16" s="1" customFormat="1" ht="13.5" customHeight="1">
      <c r="A40" s="430"/>
      <c r="B40" s="431"/>
      <c r="C40" s="431"/>
      <c r="D40" s="431"/>
      <c r="E40" s="431"/>
      <c r="F40" s="431"/>
      <c r="G40" s="432"/>
      <c r="H40" s="96"/>
      <c r="I40" s="388" t="s">
        <v>48</v>
      </c>
      <c r="J40" s="389"/>
      <c r="K40" s="167">
        <f>K41+K42+K43</f>
        <v>600000</v>
      </c>
      <c r="L40" s="167">
        <f>L41+L42+L43</f>
        <v>500000</v>
      </c>
      <c r="M40" s="174">
        <f t="shared" ref="M40:M41" si="24">L40-K40</f>
        <v>-100000</v>
      </c>
      <c r="N40" s="168">
        <f t="shared" si="23"/>
        <v>-0.16666666666666666</v>
      </c>
    </row>
    <row r="41" spans="1:16" s="1" customFormat="1" ht="13.5" customHeight="1">
      <c r="A41" s="430"/>
      <c r="B41" s="431"/>
      <c r="C41" s="431"/>
      <c r="D41" s="431"/>
      <c r="E41" s="431"/>
      <c r="F41" s="431"/>
      <c r="G41" s="432"/>
      <c r="H41" s="96"/>
      <c r="I41" s="124"/>
      <c r="J41" s="124" t="s">
        <v>17</v>
      </c>
      <c r="K41" s="149">
        <v>0</v>
      </c>
      <c r="L41" s="149">
        <v>0</v>
      </c>
      <c r="M41" s="145">
        <f t="shared" si="24"/>
        <v>0</v>
      </c>
      <c r="N41" s="145">
        <v>0</v>
      </c>
    </row>
    <row r="42" spans="1:16" s="1" customFormat="1" ht="13.5" customHeight="1">
      <c r="A42" s="430"/>
      <c r="B42" s="431"/>
      <c r="C42" s="431"/>
      <c r="D42" s="431"/>
      <c r="E42" s="431"/>
      <c r="F42" s="431"/>
      <c r="G42" s="432"/>
      <c r="H42" s="96"/>
      <c r="I42" s="124"/>
      <c r="J42" s="124" t="s">
        <v>94</v>
      </c>
      <c r="K42" s="149">
        <v>500000</v>
      </c>
      <c r="L42" s="149">
        <v>500000</v>
      </c>
      <c r="M42" s="156">
        <f t="shared" ref="M42" si="25">L42-K42</f>
        <v>0</v>
      </c>
      <c r="N42" s="139">
        <f t="shared" ref="N42:N43" si="26">M42/K42</f>
        <v>0</v>
      </c>
    </row>
    <row r="43" spans="1:16" s="1" customFormat="1" ht="13.5" customHeight="1">
      <c r="A43" s="430"/>
      <c r="B43" s="431"/>
      <c r="C43" s="431"/>
      <c r="D43" s="431"/>
      <c r="E43" s="431"/>
      <c r="F43" s="431"/>
      <c r="G43" s="432"/>
      <c r="H43" s="96"/>
      <c r="I43" s="183"/>
      <c r="J43" s="183" t="s">
        <v>49</v>
      </c>
      <c r="K43" s="184">
        <v>100000</v>
      </c>
      <c r="L43" s="184">
        <v>0</v>
      </c>
      <c r="M43" s="156">
        <f t="shared" ref="M43" si="27">L43-K43</f>
        <v>-100000</v>
      </c>
      <c r="N43" s="139">
        <f t="shared" si="26"/>
        <v>-1</v>
      </c>
    </row>
    <row r="44" spans="1:16" s="1" customFormat="1" ht="13.5" customHeight="1">
      <c r="A44" s="430"/>
      <c r="B44" s="431"/>
      <c r="C44" s="431"/>
      <c r="D44" s="431"/>
      <c r="E44" s="431"/>
      <c r="F44" s="431"/>
      <c r="G44" s="432"/>
      <c r="H44" s="94"/>
      <c r="I44" s="388" t="s">
        <v>70</v>
      </c>
      <c r="J44" s="389"/>
      <c r="K44" s="167">
        <f>K45+K46+K47</f>
        <v>100000</v>
      </c>
      <c r="L44" s="167">
        <f>L45+L46+L47</f>
        <v>0</v>
      </c>
      <c r="M44" s="185">
        <f>L44-K44</f>
        <v>-100000</v>
      </c>
      <c r="N44" s="168">
        <f t="shared" ref="N44" si="28">M44/K44</f>
        <v>-1</v>
      </c>
    </row>
    <row r="45" spans="1:16" s="1" customFormat="1" ht="13.5" customHeight="1">
      <c r="A45" s="430"/>
      <c r="B45" s="431"/>
      <c r="C45" s="431"/>
      <c r="D45" s="431"/>
      <c r="E45" s="431"/>
      <c r="F45" s="431"/>
      <c r="G45" s="432"/>
      <c r="H45" s="95"/>
      <c r="I45" s="186"/>
      <c r="J45" s="187" t="s">
        <v>123</v>
      </c>
      <c r="K45" s="188">
        <v>0</v>
      </c>
      <c r="L45" s="188">
        <v>0</v>
      </c>
      <c r="M45" s="145">
        <f t="shared" ref="M45" si="29">L45-K45</f>
        <v>0</v>
      </c>
      <c r="N45" s="145">
        <v>0</v>
      </c>
    </row>
    <row r="46" spans="1:16" s="1" customFormat="1" ht="13.5" customHeight="1">
      <c r="A46" s="430"/>
      <c r="B46" s="431"/>
      <c r="C46" s="431"/>
      <c r="D46" s="431"/>
      <c r="E46" s="431"/>
      <c r="F46" s="431"/>
      <c r="G46" s="432"/>
      <c r="H46" s="96"/>
      <c r="I46" s="186"/>
      <c r="J46" s="187" t="s">
        <v>124</v>
      </c>
      <c r="K46" s="189">
        <v>0</v>
      </c>
      <c r="L46" s="189">
        <v>0</v>
      </c>
      <c r="M46" s="145">
        <f t="shared" ref="M46:M62" si="30">L46-K46</f>
        <v>0</v>
      </c>
      <c r="N46" s="145">
        <v>0</v>
      </c>
    </row>
    <row r="47" spans="1:16" s="1" customFormat="1" ht="13.5" customHeight="1">
      <c r="A47" s="430"/>
      <c r="B47" s="431"/>
      <c r="C47" s="431"/>
      <c r="D47" s="431"/>
      <c r="E47" s="431"/>
      <c r="F47" s="431"/>
      <c r="G47" s="432"/>
      <c r="H47" s="96"/>
      <c r="I47" s="124"/>
      <c r="J47" s="190" t="s">
        <v>122</v>
      </c>
      <c r="K47" s="149">
        <v>100000</v>
      </c>
      <c r="L47" s="149">
        <v>0</v>
      </c>
      <c r="M47" s="156">
        <f t="shared" si="30"/>
        <v>-100000</v>
      </c>
      <c r="N47" s="191">
        <f>M47/K47</f>
        <v>-1</v>
      </c>
    </row>
    <row r="48" spans="1:16" s="1" customFormat="1" ht="13.5" customHeight="1">
      <c r="A48" s="430"/>
      <c r="B48" s="431"/>
      <c r="C48" s="431"/>
      <c r="D48" s="431"/>
      <c r="E48" s="431"/>
      <c r="F48" s="431"/>
      <c r="G48" s="432"/>
      <c r="H48" s="408" t="s">
        <v>34</v>
      </c>
      <c r="I48" s="409"/>
      <c r="J48" s="410"/>
      <c r="K48" s="171">
        <f>K49+K57</f>
        <v>3868000</v>
      </c>
      <c r="L48" s="171">
        <f>L49+L57</f>
        <v>10968000</v>
      </c>
      <c r="M48" s="162">
        <f t="shared" si="30"/>
        <v>7100000</v>
      </c>
      <c r="N48" s="166">
        <f>M48/K48</f>
        <v>1.8355739400206825</v>
      </c>
    </row>
    <row r="49" spans="1:14" s="1" customFormat="1" ht="13.5" customHeight="1">
      <c r="A49" s="430"/>
      <c r="B49" s="431"/>
      <c r="C49" s="431"/>
      <c r="D49" s="431"/>
      <c r="E49" s="431"/>
      <c r="F49" s="431"/>
      <c r="G49" s="432"/>
      <c r="H49" s="96"/>
      <c r="I49" s="388" t="s">
        <v>61</v>
      </c>
      <c r="J49" s="389"/>
      <c r="K49" s="167">
        <f>SUM(K50:K56)</f>
        <v>2968000</v>
      </c>
      <c r="L49" s="167">
        <f>SUM(L50:L56)</f>
        <v>7368000</v>
      </c>
      <c r="M49" s="174">
        <f t="shared" si="30"/>
        <v>4400000</v>
      </c>
      <c r="N49" s="168">
        <f>M49/K49</f>
        <v>1.4824797843665769</v>
      </c>
    </row>
    <row r="50" spans="1:14" s="1" customFormat="1" ht="13.5" customHeight="1">
      <c r="A50" s="430"/>
      <c r="B50" s="431"/>
      <c r="C50" s="431"/>
      <c r="D50" s="431"/>
      <c r="E50" s="431"/>
      <c r="F50" s="431"/>
      <c r="G50" s="432"/>
      <c r="H50" s="96"/>
      <c r="I50" s="124"/>
      <c r="J50" s="124" t="s">
        <v>20</v>
      </c>
      <c r="K50" s="149">
        <v>100000</v>
      </c>
      <c r="L50" s="149">
        <v>0</v>
      </c>
      <c r="M50" s="156">
        <f t="shared" si="30"/>
        <v>-100000</v>
      </c>
      <c r="N50" s="191">
        <f t="shared" ref="N50:N52" si="31">M50/K50</f>
        <v>-1</v>
      </c>
    </row>
    <row r="51" spans="1:14" s="1" customFormat="1" ht="13.5" customHeight="1">
      <c r="A51" s="430"/>
      <c r="B51" s="431"/>
      <c r="C51" s="431"/>
      <c r="D51" s="431"/>
      <c r="E51" s="431"/>
      <c r="F51" s="431"/>
      <c r="G51" s="432"/>
      <c r="H51" s="96"/>
      <c r="I51" s="115"/>
      <c r="J51" s="124" t="s">
        <v>27</v>
      </c>
      <c r="K51" s="149">
        <v>200000</v>
      </c>
      <c r="L51" s="149">
        <v>100000</v>
      </c>
      <c r="M51" s="156">
        <f t="shared" si="30"/>
        <v>-100000</v>
      </c>
      <c r="N51" s="191">
        <f t="shared" si="31"/>
        <v>-0.5</v>
      </c>
    </row>
    <row r="52" spans="1:14" ht="13.5" customHeight="1">
      <c r="A52" s="430"/>
      <c r="B52" s="431"/>
      <c r="C52" s="431"/>
      <c r="D52" s="431"/>
      <c r="E52" s="431"/>
      <c r="F52" s="431"/>
      <c r="G52" s="432"/>
      <c r="H52" s="96"/>
      <c r="I52" s="124"/>
      <c r="J52" s="124" t="s">
        <v>50</v>
      </c>
      <c r="K52" s="149">
        <v>100000</v>
      </c>
      <c r="L52" s="149">
        <v>0</v>
      </c>
      <c r="M52" s="156">
        <f t="shared" si="30"/>
        <v>-100000</v>
      </c>
      <c r="N52" s="191">
        <f t="shared" si="31"/>
        <v>-1</v>
      </c>
    </row>
    <row r="53" spans="1:14" s="64" customFormat="1" ht="13.5" customHeight="1">
      <c r="A53" s="430"/>
      <c r="B53" s="431"/>
      <c r="C53" s="431"/>
      <c r="D53" s="431"/>
      <c r="E53" s="431"/>
      <c r="F53" s="431"/>
      <c r="G53" s="432"/>
      <c r="H53" s="96"/>
      <c r="I53" s="124"/>
      <c r="J53" s="124" t="s">
        <v>51</v>
      </c>
      <c r="K53" s="149">
        <v>1100000</v>
      </c>
      <c r="L53" s="149">
        <v>1000000</v>
      </c>
      <c r="M53" s="156">
        <f t="shared" si="30"/>
        <v>-100000</v>
      </c>
      <c r="N53" s="191">
        <f t="shared" ref="N53:N55" si="32">M53/K53</f>
        <v>-9.0909090909090912E-2</v>
      </c>
    </row>
    <row r="54" spans="1:14" ht="13.5" customHeight="1">
      <c r="A54" s="430"/>
      <c r="B54" s="431"/>
      <c r="C54" s="431"/>
      <c r="D54" s="431"/>
      <c r="E54" s="431"/>
      <c r="F54" s="431"/>
      <c r="G54" s="432"/>
      <c r="H54" s="124"/>
      <c r="I54" s="124"/>
      <c r="J54" s="124" t="s">
        <v>69</v>
      </c>
      <c r="K54" s="149">
        <v>100000</v>
      </c>
      <c r="L54" s="149">
        <v>0</v>
      </c>
      <c r="M54" s="156">
        <f t="shared" si="30"/>
        <v>-100000</v>
      </c>
      <c r="N54" s="191">
        <f t="shared" si="32"/>
        <v>-1</v>
      </c>
    </row>
    <row r="55" spans="1:14" ht="13.5" customHeight="1">
      <c r="A55" s="430"/>
      <c r="B55" s="431"/>
      <c r="C55" s="431"/>
      <c r="D55" s="431"/>
      <c r="E55" s="431"/>
      <c r="F55" s="431"/>
      <c r="G55" s="432"/>
      <c r="H55" s="96"/>
      <c r="I55" s="118"/>
      <c r="J55" s="124" t="s">
        <v>95</v>
      </c>
      <c r="K55" s="149">
        <v>200000</v>
      </c>
      <c r="L55" s="149">
        <v>100000</v>
      </c>
      <c r="M55" s="156">
        <f t="shared" si="30"/>
        <v>-100000</v>
      </c>
      <c r="N55" s="191">
        <f t="shared" si="32"/>
        <v>-0.5</v>
      </c>
    </row>
    <row r="56" spans="1:14" ht="13.5" customHeight="1">
      <c r="A56" s="430"/>
      <c r="B56" s="431"/>
      <c r="C56" s="431"/>
      <c r="D56" s="431"/>
      <c r="E56" s="431"/>
      <c r="F56" s="431"/>
      <c r="G56" s="432"/>
      <c r="H56" s="96"/>
      <c r="I56" s="124"/>
      <c r="J56" s="124" t="s">
        <v>126</v>
      </c>
      <c r="K56" s="149">
        <v>1168000</v>
      </c>
      <c r="L56" s="149">
        <v>6168000</v>
      </c>
      <c r="M56" s="145">
        <f t="shared" si="30"/>
        <v>5000000</v>
      </c>
      <c r="N56" s="191">
        <f t="shared" ref="N56" si="33">M56/K56</f>
        <v>4.2808219178082192</v>
      </c>
    </row>
    <row r="57" spans="1:14" s="67" customFormat="1" ht="13.5" customHeight="1">
      <c r="A57" s="430"/>
      <c r="B57" s="431"/>
      <c r="C57" s="431"/>
      <c r="D57" s="431"/>
      <c r="E57" s="431"/>
      <c r="F57" s="431"/>
      <c r="G57" s="432"/>
      <c r="H57" s="96"/>
      <c r="I57" s="390" t="s">
        <v>53</v>
      </c>
      <c r="J57" s="391"/>
      <c r="K57" s="167">
        <f>SUM(K58:K62)</f>
        <v>900000</v>
      </c>
      <c r="L57" s="167">
        <f>SUM(L58:L62)</f>
        <v>3600000</v>
      </c>
      <c r="M57" s="174">
        <f>L57-K57</f>
        <v>2700000</v>
      </c>
      <c r="N57" s="168">
        <f>M57/K57</f>
        <v>3</v>
      </c>
    </row>
    <row r="58" spans="1:14" ht="13.5" customHeight="1">
      <c r="A58" s="430"/>
      <c r="B58" s="431"/>
      <c r="C58" s="431"/>
      <c r="D58" s="431"/>
      <c r="E58" s="431"/>
      <c r="F58" s="431"/>
      <c r="G58" s="432"/>
      <c r="H58" s="96"/>
      <c r="I58" s="124"/>
      <c r="J58" s="124" t="s">
        <v>20</v>
      </c>
      <c r="K58" s="149">
        <v>100000</v>
      </c>
      <c r="L58" s="149">
        <v>100000</v>
      </c>
      <c r="M58" s="145">
        <v>0</v>
      </c>
      <c r="N58" s="191">
        <f t="shared" ref="N58:N62" si="34">M58/K58</f>
        <v>0</v>
      </c>
    </row>
    <row r="59" spans="1:14" ht="13.5" customHeight="1">
      <c r="A59" s="430"/>
      <c r="B59" s="431"/>
      <c r="C59" s="431"/>
      <c r="D59" s="431"/>
      <c r="E59" s="431"/>
      <c r="F59" s="431"/>
      <c r="G59" s="432"/>
      <c r="H59" s="96"/>
      <c r="I59" s="124"/>
      <c r="J59" s="124" t="s">
        <v>27</v>
      </c>
      <c r="K59" s="149">
        <v>200000</v>
      </c>
      <c r="L59" s="149">
        <v>100000</v>
      </c>
      <c r="M59" s="156">
        <f t="shared" si="30"/>
        <v>-100000</v>
      </c>
      <c r="N59" s="191">
        <f t="shared" si="34"/>
        <v>-0.5</v>
      </c>
    </row>
    <row r="60" spans="1:14" ht="13.5" customHeight="1">
      <c r="A60" s="430"/>
      <c r="B60" s="431"/>
      <c r="C60" s="431"/>
      <c r="D60" s="431"/>
      <c r="E60" s="431"/>
      <c r="F60" s="431"/>
      <c r="G60" s="432"/>
      <c r="H60" s="96"/>
      <c r="I60" s="124"/>
      <c r="J60" s="124" t="s">
        <v>51</v>
      </c>
      <c r="K60" s="149">
        <v>200000</v>
      </c>
      <c r="L60" s="149">
        <v>300000</v>
      </c>
      <c r="M60" s="156">
        <f t="shared" si="30"/>
        <v>100000</v>
      </c>
      <c r="N60" s="191">
        <f t="shared" si="34"/>
        <v>0.5</v>
      </c>
    </row>
    <row r="61" spans="1:14" ht="13.5" customHeight="1">
      <c r="A61" s="430"/>
      <c r="B61" s="431"/>
      <c r="C61" s="431"/>
      <c r="D61" s="431"/>
      <c r="E61" s="431"/>
      <c r="F61" s="431"/>
      <c r="G61" s="432"/>
      <c r="H61" s="96"/>
      <c r="I61" s="115"/>
      <c r="J61" s="124" t="s">
        <v>69</v>
      </c>
      <c r="K61" s="178">
        <v>100000</v>
      </c>
      <c r="L61" s="178">
        <v>400000</v>
      </c>
      <c r="M61" s="156">
        <f t="shared" si="30"/>
        <v>300000</v>
      </c>
      <c r="N61" s="191">
        <f t="shared" si="34"/>
        <v>3</v>
      </c>
    </row>
    <row r="62" spans="1:14" ht="13.5" customHeight="1">
      <c r="A62" s="430"/>
      <c r="B62" s="431"/>
      <c r="C62" s="431"/>
      <c r="D62" s="431"/>
      <c r="E62" s="431"/>
      <c r="F62" s="431"/>
      <c r="G62" s="432"/>
      <c r="H62" s="96"/>
      <c r="I62" s="124"/>
      <c r="J62" s="124" t="s">
        <v>135</v>
      </c>
      <c r="K62" s="149">
        <v>300000</v>
      </c>
      <c r="L62" s="149">
        <v>2700000</v>
      </c>
      <c r="M62" s="145">
        <f t="shared" si="30"/>
        <v>2400000</v>
      </c>
      <c r="N62" s="191">
        <f t="shared" si="34"/>
        <v>8</v>
      </c>
    </row>
    <row r="63" spans="1:14" s="67" customFormat="1" ht="13.5" customHeight="1">
      <c r="A63" s="430"/>
      <c r="B63" s="431"/>
      <c r="C63" s="431"/>
      <c r="D63" s="431"/>
      <c r="E63" s="431"/>
      <c r="F63" s="431"/>
      <c r="G63" s="432"/>
      <c r="H63" s="416" t="s">
        <v>132</v>
      </c>
      <c r="I63" s="416"/>
      <c r="J63" s="416"/>
      <c r="K63" s="245">
        <f>K64</f>
        <v>0</v>
      </c>
      <c r="L63" s="245">
        <f t="shared" ref="L63:N63" si="35">L64</f>
        <v>0</v>
      </c>
      <c r="M63" s="245">
        <f t="shared" si="35"/>
        <v>0</v>
      </c>
      <c r="N63" s="245">
        <f t="shared" si="35"/>
        <v>0</v>
      </c>
    </row>
    <row r="64" spans="1:14" s="67" customFormat="1" ht="13.5" customHeight="1">
      <c r="A64" s="430"/>
      <c r="B64" s="431"/>
      <c r="C64" s="431"/>
      <c r="D64" s="431"/>
      <c r="E64" s="431"/>
      <c r="F64" s="431"/>
      <c r="G64" s="432"/>
      <c r="H64" s="244"/>
      <c r="I64" s="417" t="s">
        <v>133</v>
      </c>
      <c r="J64" s="417"/>
      <c r="K64" s="246">
        <f>K65</f>
        <v>0</v>
      </c>
      <c r="L64" s="246">
        <f t="shared" ref="L64:N64" si="36">L65</f>
        <v>0</v>
      </c>
      <c r="M64" s="246">
        <f t="shared" si="36"/>
        <v>0</v>
      </c>
      <c r="N64" s="246">
        <f t="shared" si="36"/>
        <v>0</v>
      </c>
    </row>
    <row r="65" spans="1:14" s="67" customFormat="1" ht="13.5" customHeight="1">
      <c r="A65" s="430"/>
      <c r="B65" s="431"/>
      <c r="C65" s="431"/>
      <c r="D65" s="431"/>
      <c r="E65" s="431"/>
      <c r="F65" s="431"/>
      <c r="G65" s="432"/>
      <c r="H65" s="244"/>
      <c r="I65" s="244"/>
      <c r="J65" s="244" t="s">
        <v>134</v>
      </c>
      <c r="K65" s="242">
        <v>0</v>
      </c>
      <c r="L65" s="242">
        <v>0</v>
      </c>
      <c r="M65" s="243">
        <v>0</v>
      </c>
      <c r="N65" s="243">
        <v>0</v>
      </c>
    </row>
    <row r="66" spans="1:14" s="64" customFormat="1" ht="13.5" customHeight="1">
      <c r="A66" s="430"/>
      <c r="B66" s="431"/>
      <c r="C66" s="431"/>
      <c r="D66" s="431"/>
      <c r="E66" s="431"/>
      <c r="F66" s="431"/>
      <c r="G66" s="432"/>
      <c r="H66" s="125" t="s">
        <v>88</v>
      </c>
      <c r="I66" s="97"/>
      <c r="J66" s="96"/>
      <c r="K66" s="192">
        <f>K67</f>
        <v>0</v>
      </c>
      <c r="L66" s="192">
        <f>L67</f>
        <v>87583</v>
      </c>
      <c r="M66" s="142">
        <f>L66-K66</f>
        <v>87583</v>
      </c>
      <c r="N66" s="166">
        <v>0</v>
      </c>
    </row>
    <row r="67" spans="1:14" ht="13.5" customHeight="1">
      <c r="A67" s="430"/>
      <c r="B67" s="431"/>
      <c r="C67" s="431"/>
      <c r="D67" s="431"/>
      <c r="E67" s="431"/>
      <c r="F67" s="431"/>
      <c r="G67" s="432"/>
      <c r="H67" s="96"/>
      <c r="I67" s="116" t="s">
        <v>88</v>
      </c>
      <c r="J67" s="117"/>
      <c r="K67" s="167">
        <f>K68+K69</f>
        <v>0</v>
      </c>
      <c r="L67" s="167">
        <f>L68+L69</f>
        <v>87583</v>
      </c>
      <c r="M67" s="143">
        <f>L67-K67</f>
        <v>87583</v>
      </c>
      <c r="N67" s="168">
        <v>0</v>
      </c>
    </row>
    <row r="68" spans="1:14" ht="13.5" customHeight="1">
      <c r="A68" s="430"/>
      <c r="B68" s="431"/>
      <c r="C68" s="431"/>
      <c r="D68" s="431"/>
      <c r="E68" s="431"/>
      <c r="F68" s="431"/>
      <c r="G68" s="432"/>
      <c r="H68" s="96"/>
      <c r="I68" s="124"/>
      <c r="J68" s="124" t="s">
        <v>88</v>
      </c>
      <c r="K68" s="149">
        <v>0</v>
      </c>
      <c r="L68" s="149">
        <f>세출예산서!E153</f>
        <v>87583</v>
      </c>
      <c r="M68" s="145">
        <f t="shared" ref="M68" si="37">L68-K68</f>
        <v>87583</v>
      </c>
      <c r="N68" s="191">
        <v>0</v>
      </c>
    </row>
    <row r="69" spans="1:14" ht="13.5" customHeight="1">
      <c r="A69" s="433"/>
      <c r="B69" s="434"/>
      <c r="C69" s="434"/>
      <c r="D69" s="434"/>
      <c r="E69" s="434"/>
      <c r="F69" s="434"/>
      <c r="G69" s="435"/>
      <c r="H69" s="239"/>
      <c r="I69" s="239"/>
      <c r="J69" s="240" t="s">
        <v>131</v>
      </c>
      <c r="K69" s="241">
        <v>0</v>
      </c>
      <c r="L69" s="241">
        <v>0</v>
      </c>
      <c r="M69" s="241">
        <v>0</v>
      </c>
      <c r="N69" s="145">
        <v>0</v>
      </c>
    </row>
  </sheetData>
  <mergeCells count="42">
    <mergeCell ref="H63:J63"/>
    <mergeCell ref="I64:J64"/>
    <mergeCell ref="A29:G36"/>
    <mergeCell ref="A37:G69"/>
    <mergeCell ref="A6:A7"/>
    <mergeCell ref="B6:B7"/>
    <mergeCell ref="J6:J7"/>
    <mergeCell ref="H48:J48"/>
    <mergeCell ref="I49:J49"/>
    <mergeCell ref="I15:J15"/>
    <mergeCell ref="I21:J21"/>
    <mergeCell ref="I25:J25"/>
    <mergeCell ref="I32:J32"/>
    <mergeCell ref="I44:J44"/>
    <mergeCell ref="I40:J40"/>
    <mergeCell ref="H39:J39"/>
    <mergeCell ref="A1:N2"/>
    <mergeCell ref="M6:M7"/>
    <mergeCell ref="N6:N7"/>
    <mergeCell ref="A16:C16"/>
    <mergeCell ref="A8:C8"/>
    <mergeCell ref="H8:J8"/>
    <mergeCell ref="A9:C9"/>
    <mergeCell ref="H9:J9"/>
    <mergeCell ref="G6:G7"/>
    <mergeCell ref="C6:C7"/>
    <mergeCell ref="F6:F7"/>
    <mergeCell ref="A10:C10"/>
    <mergeCell ref="I10:J10"/>
    <mergeCell ref="B11:C11"/>
    <mergeCell ref="H6:H7"/>
    <mergeCell ref="I6:I7"/>
    <mergeCell ref="A3:C3"/>
    <mergeCell ref="A4:C4"/>
    <mergeCell ref="A5:F5"/>
    <mergeCell ref="H5:N5"/>
    <mergeCell ref="M4:N4"/>
    <mergeCell ref="B17:C17"/>
    <mergeCell ref="I57:J57"/>
    <mergeCell ref="A19:C19"/>
    <mergeCell ref="A22:C22"/>
    <mergeCell ref="A25:C25"/>
  </mergeCells>
  <phoneticPr fontId="3" type="noConversion"/>
  <printOptions horizontalCentered="1"/>
  <pageMargins left="0.15748031496062992" right="0.15748031496062992" top="0.51181102362204722" bottom="0.39370078740157483" header="0.31496062992125984" footer="0.19685039370078741"/>
  <pageSetup paperSize="9" orientation="landscape" r:id="rId1"/>
  <headerFooter>
    <oddFooter>&amp;R2020년푸드마켓예산총괄표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workbookViewId="0">
      <selection activeCell="H16" sqref="H16"/>
    </sheetView>
  </sheetViews>
  <sheetFormatPr defaultRowHeight="17.25" customHeight="1"/>
  <cols>
    <col min="1" max="1" width="1.77734375" style="28" customWidth="1"/>
    <col min="2" max="3" width="4.33203125" style="3" customWidth="1"/>
    <col min="4" max="4" width="17" style="3" customWidth="1"/>
    <col min="5" max="6" width="11.77734375" style="3" customWidth="1"/>
    <col min="7" max="7" width="10.77734375" style="3" customWidth="1"/>
    <col min="8" max="8" width="36.77734375" style="3" customWidth="1"/>
    <col min="9" max="9" width="1.33203125" style="5" hidden="1" customWidth="1"/>
    <col min="10" max="10" width="2.5546875" style="5" customWidth="1"/>
    <col min="11" max="11" width="11.33203125" style="3" customWidth="1"/>
    <col min="12" max="12" width="8.88671875" style="3"/>
    <col min="13" max="16" width="9.33203125" style="3" bestFit="1" customWidth="1"/>
    <col min="17" max="16384" width="8.88671875" style="3"/>
  </cols>
  <sheetData>
    <row r="1" spans="2:16" ht="17.25" customHeight="1">
      <c r="B1" s="12" t="s">
        <v>28</v>
      </c>
      <c r="H1" s="4"/>
      <c r="K1" s="4" t="s">
        <v>32</v>
      </c>
    </row>
    <row r="2" spans="2:16" s="28" customFormat="1" ht="17.25" customHeight="1">
      <c r="B2" s="12"/>
      <c r="H2" s="4"/>
      <c r="I2" s="5"/>
      <c r="J2" s="5"/>
      <c r="K2" s="4"/>
    </row>
    <row r="3" spans="2:16" ht="20.25" customHeight="1">
      <c r="B3" s="461" t="s">
        <v>3</v>
      </c>
      <c r="C3" s="461"/>
      <c r="D3" s="461"/>
      <c r="E3" s="260" t="s">
        <v>146</v>
      </c>
      <c r="F3" s="260" t="s">
        <v>147</v>
      </c>
      <c r="G3" s="459" t="s">
        <v>30</v>
      </c>
      <c r="H3" s="453" t="s">
        <v>18</v>
      </c>
      <c r="I3" s="454"/>
      <c r="J3" s="454"/>
      <c r="K3" s="455"/>
    </row>
    <row r="4" spans="2:16" ht="20.25" customHeight="1">
      <c r="B4" s="6" t="s">
        <v>4</v>
      </c>
      <c r="C4" s="6" t="s">
        <v>5</v>
      </c>
      <c r="D4" s="6" t="s">
        <v>7</v>
      </c>
      <c r="E4" s="261" t="s">
        <v>164</v>
      </c>
      <c r="F4" s="261" t="s">
        <v>165</v>
      </c>
      <c r="G4" s="460"/>
      <c r="H4" s="456"/>
      <c r="I4" s="457"/>
      <c r="J4" s="457"/>
      <c r="K4" s="458"/>
    </row>
    <row r="5" spans="2:16" ht="18.75" customHeight="1">
      <c r="B5" s="448" t="s">
        <v>19</v>
      </c>
      <c r="C5" s="448"/>
      <c r="D5" s="448"/>
      <c r="E5" s="23">
        <f>E6+E12+E15+E18+E21</f>
        <v>109839000</v>
      </c>
      <c r="F5" s="23">
        <f>F6+F12+F15+F18+F21</f>
        <v>114945293</v>
      </c>
      <c r="G5" s="89">
        <f t="shared" ref="G5:G24" si="0">F5-E5</f>
        <v>5106293</v>
      </c>
      <c r="H5" s="25"/>
      <c r="I5" s="25"/>
      <c r="J5" s="25"/>
      <c r="K5" s="7">
        <v>0</v>
      </c>
    </row>
    <row r="6" spans="2:16" ht="18.75" customHeight="1">
      <c r="B6" s="448" t="s">
        <v>0</v>
      </c>
      <c r="C6" s="448"/>
      <c r="D6" s="448"/>
      <c r="E6" s="23">
        <f>E7</f>
        <v>101738300</v>
      </c>
      <c r="F6" s="23">
        <f>F7</f>
        <v>101738300</v>
      </c>
      <c r="G6" s="89">
        <f t="shared" si="0"/>
        <v>0</v>
      </c>
      <c r="H6" s="25"/>
      <c r="I6" s="25"/>
      <c r="J6" s="25"/>
      <c r="K6" s="25"/>
      <c r="N6" s="29"/>
    </row>
    <row r="7" spans="2:16" ht="18.75" customHeight="1">
      <c r="B7" s="25"/>
      <c r="C7" s="449" t="s">
        <v>6</v>
      </c>
      <c r="D7" s="449"/>
      <c r="E7" s="75">
        <f>SUM(E8:E11)</f>
        <v>101738300</v>
      </c>
      <c r="F7" s="75">
        <f>SUM(F8:F11)</f>
        <v>101738300</v>
      </c>
      <c r="G7" s="75">
        <f>SUM(G8:G11)</f>
        <v>0</v>
      </c>
      <c r="H7" s="38"/>
      <c r="I7" s="26"/>
      <c r="J7" s="26"/>
      <c r="K7" s="27">
        <v>0</v>
      </c>
      <c r="M7" s="29"/>
      <c r="N7" s="29"/>
    </row>
    <row r="8" spans="2:16" ht="18.75" customHeight="1">
      <c r="B8" s="25"/>
      <c r="C8" s="25"/>
      <c r="D8" s="84" t="s">
        <v>101</v>
      </c>
      <c r="E8" s="7">
        <v>54098300</v>
      </c>
      <c r="F8" s="7">
        <v>54098300</v>
      </c>
      <c r="G8" s="74">
        <f t="shared" si="0"/>
        <v>0</v>
      </c>
      <c r="H8" s="84" t="s">
        <v>103</v>
      </c>
      <c r="I8" s="25"/>
      <c r="J8" s="25"/>
      <c r="K8" s="23">
        <v>0</v>
      </c>
    </row>
    <row r="9" spans="2:16" s="28" customFormat="1" ht="18.75" customHeight="1">
      <c r="B9" s="85"/>
      <c r="C9" s="85"/>
      <c r="D9" s="85" t="s">
        <v>102</v>
      </c>
      <c r="E9" s="80">
        <v>11640000</v>
      </c>
      <c r="F9" s="80">
        <v>11640000</v>
      </c>
      <c r="G9" s="74">
        <f t="shared" si="0"/>
        <v>0</v>
      </c>
      <c r="H9" s="85" t="s">
        <v>104</v>
      </c>
      <c r="I9" s="85"/>
      <c r="J9" s="85"/>
      <c r="K9" s="83"/>
    </row>
    <row r="10" spans="2:16" s="28" customFormat="1" ht="18.75" customHeight="1">
      <c r="B10" s="151"/>
      <c r="C10" s="151"/>
      <c r="D10" s="150" t="s">
        <v>62</v>
      </c>
      <c r="E10" s="7">
        <v>36000000</v>
      </c>
      <c r="F10" s="7">
        <v>36000000</v>
      </c>
      <c r="G10" s="74">
        <f t="shared" ref="G10" si="1">F10-E10</f>
        <v>0</v>
      </c>
      <c r="H10" s="150" t="s">
        <v>96</v>
      </c>
      <c r="I10" s="151"/>
      <c r="J10" s="151"/>
      <c r="K10" s="111"/>
    </row>
    <row r="11" spans="2:16" s="28" customFormat="1" ht="18.75" customHeight="1">
      <c r="B11" s="44"/>
      <c r="C11" s="44"/>
      <c r="D11" s="150" t="s">
        <v>125</v>
      </c>
      <c r="E11" s="7">
        <v>0</v>
      </c>
      <c r="F11" s="7">
        <v>0</v>
      </c>
      <c r="G11" s="74">
        <f t="shared" si="0"/>
        <v>0</v>
      </c>
      <c r="H11" s="140"/>
      <c r="I11" s="44"/>
      <c r="J11" s="44"/>
      <c r="K11" s="23"/>
      <c r="O11" s="29"/>
      <c r="P11" s="29"/>
    </row>
    <row r="12" spans="2:16" s="28" customFormat="1" ht="18.75" customHeight="1">
      <c r="B12" s="451" t="s">
        <v>105</v>
      </c>
      <c r="C12" s="442"/>
      <c r="D12" s="443"/>
      <c r="E12" s="83">
        <f>E13</f>
        <v>4444000</v>
      </c>
      <c r="F12" s="83">
        <f>F13</f>
        <v>9444000</v>
      </c>
      <c r="G12" s="55">
        <f t="shared" si="0"/>
        <v>5000000</v>
      </c>
      <c r="H12" s="87"/>
      <c r="I12" s="87"/>
      <c r="J12" s="87"/>
      <c r="K12" s="83"/>
      <c r="O12" s="29"/>
      <c r="P12" s="29"/>
    </row>
    <row r="13" spans="2:16" s="28" customFormat="1" ht="18.75" customHeight="1">
      <c r="B13" s="87"/>
      <c r="C13" s="452" t="s">
        <v>105</v>
      </c>
      <c r="D13" s="445"/>
      <c r="E13" s="88">
        <f>E14</f>
        <v>4444000</v>
      </c>
      <c r="F13" s="88">
        <f>F14</f>
        <v>9444000</v>
      </c>
      <c r="G13" s="108">
        <f t="shared" si="0"/>
        <v>5000000</v>
      </c>
      <c r="H13" s="86"/>
      <c r="I13" s="86"/>
      <c r="J13" s="86"/>
      <c r="K13" s="88"/>
      <c r="O13" s="29"/>
      <c r="P13" s="29"/>
    </row>
    <row r="14" spans="2:16" s="28" customFormat="1" ht="18.75" customHeight="1">
      <c r="B14" s="87"/>
      <c r="C14" s="87"/>
      <c r="D14" s="87" t="s">
        <v>106</v>
      </c>
      <c r="E14" s="80">
        <v>4444000</v>
      </c>
      <c r="F14" s="80">
        <v>9444000</v>
      </c>
      <c r="G14" s="8">
        <f t="shared" si="0"/>
        <v>5000000</v>
      </c>
      <c r="H14" s="103" t="s">
        <v>330</v>
      </c>
      <c r="I14" s="87"/>
      <c r="J14" s="87"/>
      <c r="K14" s="83"/>
      <c r="O14" s="29"/>
      <c r="P14" s="29"/>
    </row>
    <row r="15" spans="2:16" ht="18.75" customHeight="1">
      <c r="B15" s="448" t="s">
        <v>1</v>
      </c>
      <c r="C15" s="448"/>
      <c r="D15" s="448"/>
      <c r="E15" s="23">
        <f>E16</f>
        <v>3576700</v>
      </c>
      <c r="F15" s="23">
        <f>F16</f>
        <v>3675410</v>
      </c>
      <c r="G15" s="55">
        <f t="shared" si="0"/>
        <v>98710</v>
      </c>
      <c r="H15" s="105" t="s">
        <v>1</v>
      </c>
      <c r="I15" s="25"/>
      <c r="J15" s="25"/>
      <c r="K15" s="25"/>
      <c r="O15" s="29"/>
    </row>
    <row r="16" spans="2:16" ht="18.75" customHeight="1">
      <c r="B16" s="25"/>
      <c r="C16" s="449" t="s">
        <v>56</v>
      </c>
      <c r="D16" s="449"/>
      <c r="E16" s="27">
        <f>E17</f>
        <v>3576700</v>
      </c>
      <c r="F16" s="27">
        <f>F17</f>
        <v>3675410</v>
      </c>
      <c r="G16" s="108">
        <f>F16-E16</f>
        <v>98710</v>
      </c>
      <c r="H16" s="26"/>
      <c r="I16" s="26"/>
      <c r="J16" s="26"/>
      <c r="K16" s="24">
        <v>0</v>
      </c>
    </row>
    <row r="17" spans="2:16" ht="18.75" customHeight="1">
      <c r="B17" s="25"/>
      <c r="C17" s="25"/>
      <c r="D17" s="25" t="s">
        <v>1</v>
      </c>
      <c r="E17" s="7">
        <v>3576700</v>
      </c>
      <c r="F17" s="7">
        <v>3675410</v>
      </c>
      <c r="G17" s="8">
        <f t="shared" si="0"/>
        <v>98710</v>
      </c>
      <c r="H17" s="25"/>
      <c r="I17" s="25"/>
      <c r="J17" s="25"/>
      <c r="K17" s="23">
        <v>0</v>
      </c>
      <c r="M17" s="29"/>
      <c r="N17" s="29"/>
    </row>
    <row r="18" spans="2:16" ht="18.75" customHeight="1">
      <c r="B18" s="450" t="s">
        <v>44</v>
      </c>
      <c r="C18" s="450"/>
      <c r="D18" s="450"/>
      <c r="E18" s="66">
        <f>E19</f>
        <v>71583</v>
      </c>
      <c r="F18" s="66">
        <f>F19</f>
        <v>71583</v>
      </c>
      <c r="G18" s="109">
        <f>SUM(G19:G21)</f>
        <v>22749</v>
      </c>
      <c r="H18" s="65"/>
      <c r="I18" s="65"/>
      <c r="J18" s="65"/>
      <c r="K18" s="65"/>
      <c r="P18" s="29" t="s">
        <v>326</v>
      </c>
    </row>
    <row r="19" spans="2:16" ht="18.75" customHeight="1">
      <c r="B19" s="69"/>
      <c r="C19" s="446" t="s">
        <v>100</v>
      </c>
      <c r="D19" s="447"/>
      <c r="E19" s="72">
        <f>E20</f>
        <v>71583</v>
      </c>
      <c r="F19" s="72">
        <f>F20</f>
        <v>71583</v>
      </c>
      <c r="G19" s="75">
        <f>SUM(G20:G22)</f>
        <v>15166</v>
      </c>
      <c r="H19" s="71"/>
      <c r="I19" s="71"/>
      <c r="J19" s="71"/>
      <c r="K19" s="71"/>
    </row>
    <row r="20" spans="2:16" ht="18.75" customHeight="1">
      <c r="B20" s="69"/>
      <c r="C20" s="69"/>
      <c r="D20" s="69" t="s">
        <v>100</v>
      </c>
      <c r="E20" s="70">
        <v>71583</v>
      </c>
      <c r="F20" s="70">
        <v>71583</v>
      </c>
      <c r="G20" s="74">
        <f t="shared" si="0"/>
        <v>0</v>
      </c>
      <c r="H20" s="69" t="s">
        <v>127</v>
      </c>
      <c r="I20" s="69"/>
      <c r="J20" s="69"/>
      <c r="K20" s="69"/>
    </row>
    <row r="21" spans="2:16" ht="18.75" customHeight="1">
      <c r="B21" s="441" t="s">
        <v>108</v>
      </c>
      <c r="C21" s="442"/>
      <c r="D21" s="443"/>
      <c r="E21" s="111">
        <f>E22</f>
        <v>8417</v>
      </c>
      <c r="F21" s="111">
        <f>F22</f>
        <v>16000</v>
      </c>
      <c r="G21" s="89">
        <f t="shared" si="0"/>
        <v>7583</v>
      </c>
      <c r="H21" s="106"/>
      <c r="I21" s="106"/>
      <c r="J21" s="106"/>
      <c r="K21" s="106"/>
    </row>
    <row r="22" spans="2:16" ht="18.75" customHeight="1">
      <c r="B22" s="106"/>
      <c r="C22" s="444" t="s">
        <v>108</v>
      </c>
      <c r="D22" s="445"/>
      <c r="E22" s="112">
        <f>SUM(E23:E24)</f>
        <v>8417</v>
      </c>
      <c r="F22" s="112">
        <v>16000</v>
      </c>
      <c r="G22" s="113">
        <f t="shared" si="0"/>
        <v>7583</v>
      </c>
      <c r="H22" s="107"/>
      <c r="I22" s="107"/>
      <c r="J22" s="107"/>
      <c r="K22" s="107"/>
    </row>
    <row r="23" spans="2:16" ht="18.75" customHeight="1">
      <c r="B23" s="106"/>
      <c r="C23" s="106"/>
      <c r="D23" s="106" t="s">
        <v>109</v>
      </c>
      <c r="E23" s="110">
        <v>8417</v>
      </c>
      <c r="F23" s="110">
        <v>16000</v>
      </c>
      <c r="G23" s="74">
        <v>7583</v>
      </c>
      <c r="H23" s="151" t="s">
        <v>325</v>
      </c>
      <c r="I23" s="106"/>
      <c r="J23" s="106"/>
      <c r="K23" s="106"/>
    </row>
    <row r="24" spans="2:16" ht="18.75" customHeight="1">
      <c r="B24" s="106"/>
      <c r="C24" s="106"/>
      <c r="D24" s="106" t="s">
        <v>110</v>
      </c>
      <c r="E24" s="110">
        <v>0</v>
      </c>
      <c r="F24" s="110">
        <v>0</v>
      </c>
      <c r="G24" s="74">
        <f t="shared" si="0"/>
        <v>0</v>
      </c>
      <c r="H24" s="106"/>
      <c r="I24" s="106"/>
      <c r="J24" s="106"/>
      <c r="K24" s="106"/>
    </row>
  </sheetData>
  <mergeCells count="14">
    <mergeCell ref="C7:D7"/>
    <mergeCell ref="B18:D18"/>
    <mergeCell ref="B12:D12"/>
    <mergeCell ref="C13:D13"/>
    <mergeCell ref="H3:K4"/>
    <mergeCell ref="B6:D6"/>
    <mergeCell ref="G3:G4"/>
    <mergeCell ref="B3:D3"/>
    <mergeCell ref="B5:D5"/>
    <mergeCell ref="B21:D21"/>
    <mergeCell ref="C22:D22"/>
    <mergeCell ref="C19:D19"/>
    <mergeCell ref="B15:D15"/>
    <mergeCell ref="C16:D16"/>
  </mergeCells>
  <phoneticPr fontId="3" type="noConversion"/>
  <printOptions horizontalCentered="1"/>
  <pageMargins left="0.74803149606299213" right="0.74803149606299213" top="0.70866141732283472" bottom="0.47244094488188981" header="0.51181102362204722" footer="0.51181102362204722"/>
  <pageSetup paperSize="9" orientation="landscape" horizontalDpi="300" verticalDpi="300" r:id="rId1"/>
  <headerFooter alignWithMargins="0">
    <oddFooter xml:space="preserve">&amp;R2020년푸드마켓세입예산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154"/>
  <sheetViews>
    <sheetView zoomScale="85" zoomScaleNormal="85" workbookViewId="0">
      <pane ySplit="4" topLeftCell="A125" activePane="bottomLeft" state="frozen"/>
      <selection pane="bottomLeft" activeCell="A2" sqref="A2:N153"/>
    </sheetView>
  </sheetViews>
  <sheetFormatPr defaultRowHeight="13.5"/>
  <cols>
    <col min="1" max="1" width="4.109375" style="28" customWidth="1"/>
    <col min="2" max="2" width="4" style="28" customWidth="1"/>
    <col min="3" max="3" width="14.77734375" style="28" customWidth="1"/>
    <col min="4" max="4" width="10.109375" style="28" customWidth="1"/>
    <col min="5" max="5" width="10.44140625" style="28" customWidth="1"/>
    <col min="6" max="6" width="10.21875" style="28" bestFit="1" customWidth="1"/>
    <col min="7" max="7" width="10.6640625" style="28" customWidth="1"/>
    <col min="8" max="8" width="9.88671875" style="28" customWidth="1"/>
    <col min="9" max="9" width="9.77734375" style="28" customWidth="1"/>
    <col min="10" max="10" width="9" style="28" customWidth="1"/>
    <col min="11" max="11" width="16.5546875" style="28" customWidth="1"/>
    <col min="12" max="12" width="17.33203125" style="5" customWidth="1"/>
    <col min="13" max="13" width="3.33203125" style="5" customWidth="1"/>
    <col min="14" max="14" width="14.33203125" style="28" customWidth="1"/>
    <col min="15" max="15" width="14.109375" style="28" customWidth="1"/>
    <col min="16" max="16" width="10.6640625" style="28" customWidth="1"/>
    <col min="17" max="21" width="8.88671875" style="28" customWidth="1"/>
    <col min="22" max="23" width="9.88671875" style="28" customWidth="1"/>
    <col min="24" max="26" width="8.88671875" style="28" customWidth="1"/>
    <col min="27" max="27" width="8.88671875" style="28"/>
    <col min="28" max="28" width="13" style="28" bestFit="1" customWidth="1"/>
    <col min="29" max="29" width="8.88671875" style="288"/>
    <col min="30" max="16384" width="8.88671875" style="28"/>
  </cols>
  <sheetData>
    <row r="2" spans="1:28" ht="20.100000000000001" customHeight="1">
      <c r="A2" s="12" t="s">
        <v>36</v>
      </c>
      <c r="D2" s="29"/>
      <c r="K2" s="4"/>
      <c r="L2" s="9"/>
      <c r="M2" s="10"/>
      <c r="N2" s="11" t="s">
        <v>32</v>
      </c>
    </row>
    <row r="3" spans="1:28" ht="24.75" customHeight="1">
      <c r="A3" s="480" t="s">
        <v>3</v>
      </c>
      <c r="B3" s="480"/>
      <c r="C3" s="480"/>
      <c r="D3" s="266" t="s">
        <v>137</v>
      </c>
      <c r="E3" s="266" t="s">
        <v>137</v>
      </c>
      <c r="F3" s="282" t="s">
        <v>64</v>
      </c>
      <c r="G3" s="481" t="s">
        <v>37</v>
      </c>
      <c r="H3" s="482"/>
      <c r="I3" s="482"/>
      <c r="J3" s="483"/>
      <c r="K3" s="481" t="s">
        <v>18</v>
      </c>
      <c r="L3" s="482"/>
      <c r="M3" s="482"/>
      <c r="N3" s="483"/>
    </row>
    <row r="4" spans="1:28" ht="24.75" customHeight="1">
      <c r="A4" s="283" t="s">
        <v>4</v>
      </c>
      <c r="B4" s="283" t="s">
        <v>5</v>
      </c>
      <c r="C4" s="283" t="s">
        <v>7</v>
      </c>
      <c r="D4" s="267" t="s">
        <v>164</v>
      </c>
      <c r="E4" s="267" t="s">
        <v>165</v>
      </c>
      <c r="F4" s="280" t="s">
        <v>65</v>
      </c>
      <c r="G4" s="283" t="s">
        <v>38</v>
      </c>
      <c r="H4" s="283" t="s">
        <v>1</v>
      </c>
      <c r="I4" s="283" t="s">
        <v>105</v>
      </c>
      <c r="J4" s="362" t="s">
        <v>328</v>
      </c>
      <c r="K4" s="484"/>
      <c r="L4" s="485"/>
      <c r="M4" s="485"/>
      <c r="N4" s="486"/>
    </row>
    <row r="5" spans="1:28" ht="19.5" customHeight="1">
      <c r="A5" s="472" t="s">
        <v>168</v>
      </c>
      <c r="B5" s="472"/>
      <c r="C5" s="472"/>
      <c r="D5" s="200">
        <f>SUM(D6,D103,D112,D148,D151)</f>
        <v>109839000</v>
      </c>
      <c r="E5" s="200">
        <f>SUM(E6,E103,E112,E148,E151)</f>
        <v>114945293</v>
      </c>
      <c r="F5" s="200">
        <f>E5-D5</f>
        <v>5106293</v>
      </c>
      <c r="G5" s="200">
        <f>SUM(G6,G103,G112,G148,G151)</f>
        <v>101738300</v>
      </c>
      <c r="H5" s="200">
        <f>SUM(H6,H103,H112,H148,H151)</f>
        <v>3675410</v>
      </c>
      <c r="I5" s="200">
        <f>SUM(I6,I103,I112,I148,I151)</f>
        <v>9444000</v>
      </c>
      <c r="J5" s="355">
        <f>J151</f>
        <v>87583</v>
      </c>
      <c r="K5" s="487"/>
      <c r="L5" s="488"/>
      <c r="M5" s="488"/>
      <c r="N5" s="489"/>
    </row>
    <row r="6" spans="1:28" ht="19.5" customHeight="1">
      <c r="A6" s="479" t="s">
        <v>2</v>
      </c>
      <c r="B6" s="479"/>
      <c r="C6" s="479"/>
      <c r="D6" s="230">
        <f>SUM(D7,D25,D42,D47,D76)</f>
        <v>105271000</v>
      </c>
      <c r="E6" s="230">
        <f>SUM(E7,E25,E42,E47,E76)</f>
        <v>103389710</v>
      </c>
      <c r="F6" s="230">
        <f>E6-D6</f>
        <v>-1881290</v>
      </c>
      <c r="G6" s="230">
        <f>SUM(G7,G25,G42,G47,G76)</f>
        <v>98238300</v>
      </c>
      <c r="H6" s="230">
        <f>SUM(H7,H25,H42,H47,H76)</f>
        <v>3375410</v>
      </c>
      <c r="I6" s="230">
        <f>SUM(I7,I25,I42,I47,I76)</f>
        <v>1776000</v>
      </c>
      <c r="J6" s="356"/>
      <c r="K6" s="329"/>
      <c r="L6" s="270"/>
      <c r="M6" s="271"/>
      <c r="N6" s="273"/>
      <c r="AB6" s="29"/>
    </row>
    <row r="7" spans="1:28" ht="19.5" customHeight="1">
      <c r="A7" s="202"/>
      <c r="B7" s="473" t="s">
        <v>46</v>
      </c>
      <c r="C7" s="473"/>
      <c r="D7" s="336">
        <f>SUM(D8,D12,D16,D18)</f>
        <v>54098300</v>
      </c>
      <c r="E7" s="336">
        <f>SUM(E8,E12,E16,E18)</f>
        <v>54098300</v>
      </c>
      <c r="F7" s="337">
        <f>E7-D7</f>
        <v>0</v>
      </c>
      <c r="G7" s="336">
        <f>SUM(G8,G12,G16,G18)</f>
        <v>54098300</v>
      </c>
      <c r="H7" s="336">
        <f>SUM(H8,H12,H16,H18)</f>
        <v>0</v>
      </c>
      <c r="I7" s="336">
        <f>SUM(I8,I12,I16,I18)</f>
        <v>0</v>
      </c>
      <c r="J7" s="357"/>
      <c r="K7" s="338"/>
      <c r="L7" s="339"/>
      <c r="M7" s="340"/>
      <c r="N7" s="336">
        <f>SUM(N8,N12,N16,N18)</f>
        <v>54098300</v>
      </c>
      <c r="O7" s="289"/>
      <c r="P7" s="289"/>
      <c r="Q7" s="289"/>
      <c r="R7" s="289"/>
    </row>
    <row r="8" spans="1:28" ht="19.5" customHeight="1">
      <c r="A8" s="128"/>
      <c r="B8" s="202"/>
      <c r="C8" s="284" t="s">
        <v>8</v>
      </c>
      <c r="D8" s="203">
        <v>37989120</v>
      </c>
      <c r="E8" s="205">
        <f>G8</f>
        <v>38265950</v>
      </c>
      <c r="F8" s="206">
        <f>E8-D8</f>
        <v>276830</v>
      </c>
      <c r="G8" s="205">
        <v>38265950</v>
      </c>
      <c r="H8" s="205"/>
      <c r="I8" s="205"/>
      <c r="J8" s="248"/>
      <c r="K8" s="295"/>
      <c r="L8" s="328"/>
      <c r="M8" s="292"/>
      <c r="N8" s="299">
        <f>SUM(N9:N11)</f>
        <v>38265950</v>
      </c>
      <c r="O8" s="289"/>
      <c r="P8" s="289"/>
      <c r="Q8" s="289"/>
      <c r="R8" s="289"/>
    </row>
    <row r="9" spans="1:28" ht="19.5" customHeight="1">
      <c r="A9" s="128"/>
      <c r="B9" s="128"/>
      <c r="C9" s="202"/>
      <c r="D9" s="207"/>
      <c r="E9" s="208"/>
      <c r="F9" s="253"/>
      <c r="G9" s="208"/>
      <c r="H9" s="208"/>
      <c r="I9" s="208"/>
      <c r="J9" s="208"/>
      <c r="K9" s="254" t="s">
        <v>212</v>
      </c>
      <c r="L9" s="291" t="s">
        <v>199</v>
      </c>
      <c r="M9" s="292" t="s">
        <v>43</v>
      </c>
      <c r="N9" s="293">
        <v>31657600</v>
      </c>
      <c r="O9" s="289"/>
      <c r="P9" s="289"/>
      <c r="Q9" s="289"/>
      <c r="R9" s="289"/>
    </row>
    <row r="10" spans="1:28" ht="19.5" customHeight="1">
      <c r="A10" s="128"/>
      <c r="B10" s="128"/>
      <c r="C10" s="128"/>
      <c r="D10" s="130"/>
      <c r="E10" s="131"/>
      <c r="F10" s="93"/>
      <c r="G10" s="131"/>
      <c r="H10" s="131"/>
      <c r="I10" s="131"/>
      <c r="J10" s="131"/>
      <c r="K10" s="254" t="s">
        <v>190</v>
      </c>
      <c r="L10" s="291" t="s">
        <v>167</v>
      </c>
      <c r="M10" s="292" t="s">
        <v>43</v>
      </c>
      <c r="N10" s="293">
        <v>4888000</v>
      </c>
      <c r="O10" s="289"/>
      <c r="P10" s="289"/>
      <c r="Q10" s="289"/>
      <c r="R10" s="289"/>
    </row>
    <row r="11" spans="1:28" ht="19.5" customHeight="1">
      <c r="A11" s="128"/>
      <c r="B11" s="128"/>
      <c r="C11" s="199"/>
      <c r="D11" s="195"/>
      <c r="E11" s="196"/>
      <c r="F11" s="334"/>
      <c r="G11" s="196"/>
      <c r="H11" s="196"/>
      <c r="I11" s="196"/>
      <c r="J11" s="196"/>
      <c r="K11" s="254" t="s">
        <v>197</v>
      </c>
      <c r="L11" s="291" t="s">
        <v>201</v>
      </c>
      <c r="M11" s="292" t="s">
        <v>43</v>
      </c>
      <c r="N11" s="293">
        <v>1720350</v>
      </c>
      <c r="O11" s="289"/>
      <c r="P11" s="289"/>
      <c r="Q11" s="289"/>
      <c r="R11" s="289"/>
    </row>
    <row r="12" spans="1:28" ht="19.5" customHeight="1">
      <c r="A12" s="128"/>
      <c r="B12" s="128"/>
      <c r="C12" s="284" t="s">
        <v>120</v>
      </c>
      <c r="D12" s="203">
        <v>7399000</v>
      </c>
      <c r="E12" s="309">
        <f>G12</f>
        <v>7399000</v>
      </c>
      <c r="F12" s="206">
        <f>E12-D12</f>
        <v>0</v>
      </c>
      <c r="G12" s="249">
        <v>7399000</v>
      </c>
      <c r="H12" s="249"/>
      <c r="I12" s="249"/>
      <c r="J12" s="249"/>
      <c r="K12" s="295"/>
      <c r="L12" s="296"/>
      <c r="M12" s="292"/>
      <c r="N12" s="297">
        <f>SUM(N13:N15)</f>
        <v>7399000</v>
      </c>
      <c r="O12" s="289"/>
      <c r="P12" s="289"/>
      <c r="Q12" s="289"/>
      <c r="R12" s="289"/>
    </row>
    <row r="13" spans="1:28" ht="19.5" customHeight="1">
      <c r="A13" s="128"/>
      <c r="B13" s="128"/>
      <c r="C13" s="202"/>
      <c r="D13" s="207"/>
      <c r="E13" s="208"/>
      <c r="F13" s="253"/>
      <c r="G13" s="208"/>
      <c r="H13" s="208"/>
      <c r="I13" s="208"/>
      <c r="J13" s="208"/>
      <c r="K13" s="254" t="s">
        <v>191</v>
      </c>
      <c r="L13" s="291" t="s">
        <v>166</v>
      </c>
      <c r="M13" s="292" t="s">
        <v>43</v>
      </c>
      <c r="N13" s="332">
        <v>1680000</v>
      </c>
      <c r="O13" s="289"/>
      <c r="P13" s="289"/>
      <c r="Q13" s="289"/>
      <c r="R13" s="289"/>
    </row>
    <row r="14" spans="1:28" ht="19.5" customHeight="1">
      <c r="A14" s="128"/>
      <c r="B14" s="128"/>
      <c r="C14" s="128"/>
      <c r="D14" s="130"/>
      <c r="E14" s="131"/>
      <c r="F14" s="93"/>
      <c r="G14" s="131"/>
      <c r="H14" s="131"/>
      <c r="I14" s="131"/>
      <c r="J14" s="131"/>
      <c r="K14" s="254" t="s">
        <v>192</v>
      </c>
      <c r="L14" s="291" t="s">
        <v>198</v>
      </c>
      <c r="M14" s="292" t="s">
        <v>43</v>
      </c>
      <c r="N14" s="306">
        <v>1920000</v>
      </c>
      <c r="O14" s="289"/>
      <c r="P14" s="289"/>
      <c r="Q14" s="289"/>
      <c r="R14" s="289"/>
    </row>
    <row r="15" spans="1:28" ht="19.5" customHeight="1">
      <c r="A15" s="128"/>
      <c r="B15" s="128"/>
      <c r="C15" s="199"/>
      <c r="D15" s="195"/>
      <c r="E15" s="196"/>
      <c r="F15" s="334"/>
      <c r="G15" s="196"/>
      <c r="H15" s="196"/>
      <c r="I15" s="196"/>
      <c r="J15" s="196"/>
      <c r="K15" s="254" t="s">
        <v>193</v>
      </c>
      <c r="L15" s="291" t="s">
        <v>200</v>
      </c>
      <c r="M15" s="292" t="s">
        <v>43</v>
      </c>
      <c r="N15" s="293">
        <v>3799000</v>
      </c>
      <c r="O15" s="289"/>
      <c r="P15" s="289"/>
      <c r="Q15" s="289"/>
      <c r="R15" s="289"/>
    </row>
    <row r="16" spans="1:28" ht="19.5" customHeight="1">
      <c r="A16" s="128"/>
      <c r="B16" s="128"/>
      <c r="C16" s="199" t="s">
        <v>169</v>
      </c>
      <c r="D16" s="195">
        <v>3782400</v>
      </c>
      <c r="E16" s="249">
        <f>G16</f>
        <v>3662050</v>
      </c>
      <c r="F16" s="206">
        <f>E16-D16</f>
        <v>-120350</v>
      </c>
      <c r="G16" s="249">
        <v>3662050</v>
      </c>
      <c r="H16" s="249"/>
      <c r="I16" s="249"/>
      <c r="J16" s="249"/>
      <c r="K16" s="295"/>
      <c r="L16" s="296"/>
      <c r="M16" s="292"/>
      <c r="N16" s="299">
        <f>N17</f>
        <v>3662050</v>
      </c>
      <c r="O16" s="289"/>
      <c r="P16" s="289"/>
      <c r="Q16" s="289"/>
      <c r="R16" s="289"/>
    </row>
    <row r="17" spans="1:30" ht="19.5" customHeight="1">
      <c r="A17" s="128"/>
      <c r="B17" s="128"/>
      <c r="C17" s="202"/>
      <c r="D17" s="207"/>
      <c r="E17" s="249"/>
      <c r="F17" s="206"/>
      <c r="G17" s="249"/>
      <c r="H17" s="249"/>
      <c r="I17" s="249"/>
      <c r="J17" s="249"/>
      <c r="K17" s="254" t="s">
        <v>202</v>
      </c>
      <c r="L17" s="296" t="s">
        <v>203</v>
      </c>
      <c r="M17" s="292" t="s">
        <v>43</v>
      </c>
      <c r="N17" s="293">
        <v>3662050</v>
      </c>
      <c r="O17" s="289"/>
      <c r="P17" s="289"/>
      <c r="Q17" s="289"/>
      <c r="R17" s="289"/>
      <c r="AB17" s="29"/>
    </row>
    <row r="18" spans="1:30" ht="19.5" customHeight="1">
      <c r="A18" s="128"/>
      <c r="B18" s="128"/>
      <c r="C18" s="284" t="s">
        <v>170</v>
      </c>
      <c r="D18" s="203">
        <v>4927780</v>
      </c>
      <c r="E18" s="249">
        <f>G18</f>
        <v>4771300</v>
      </c>
      <c r="F18" s="206">
        <f>E18-D18</f>
        <v>-156480</v>
      </c>
      <c r="G18" s="249">
        <v>4771300</v>
      </c>
      <c r="H18" s="249"/>
      <c r="I18" s="249"/>
      <c r="J18" s="249"/>
      <c r="K18" s="295"/>
      <c r="L18" s="296"/>
      <c r="M18" s="292"/>
      <c r="N18" s="278">
        <f>SUM(N20:N24)</f>
        <v>4771300</v>
      </c>
      <c r="O18" s="289"/>
      <c r="P18" s="289"/>
      <c r="Q18" s="289"/>
      <c r="R18" s="289"/>
      <c r="AD18" s="285"/>
    </row>
    <row r="19" spans="1:30" ht="19.5" customHeight="1">
      <c r="A19" s="128"/>
      <c r="B19" s="128"/>
      <c r="C19" s="128"/>
      <c r="D19" s="130"/>
      <c r="E19" s="90"/>
      <c r="F19" s="268"/>
      <c r="G19" s="208"/>
      <c r="H19" s="90"/>
      <c r="I19" s="90"/>
      <c r="J19" s="90"/>
      <c r="K19" s="214" t="s">
        <v>194</v>
      </c>
      <c r="L19" s="194"/>
      <c r="M19" s="193"/>
      <c r="N19" s="211"/>
      <c r="O19" s="289"/>
      <c r="P19" s="289"/>
      <c r="Q19" s="289"/>
      <c r="R19" s="289"/>
    </row>
    <row r="20" spans="1:30" ht="19.5" customHeight="1">
      <c r="A20" s="128"/>
      <c r="B20" s="128"/>
      <c r="C20" s="128"/>
      <c r="D20" s="130"/>
      <c r="E20" s="90"/>
      <c r="F20" s="133"/>
      <c r="G20" s="131"/>
      <c r="H20" s="90"/>
      <c r="I20" s="90"/>
      <c r="J20" s="90"/>
      <c r="K20" s="214" t="s">
        <v>204</v>
      </c>
      <c r="L20" s="194" t="s">
        <v>207</v>
      </c>
      <c r="M20" s="292" t="s">
        <v>43</v>
      </c>
      <c r="N20" s="211">
        <v>1977600</v>
      </c>
      <c r="O20" s="289"/>
      <c r="P20" s="330"/>
      <c r="Q20" s="289"/>
      <c r="R20" s="289"/>
    </row>
    <row r="21" spans="1:30" ht="19.5" customHeight="1">
      <c r="A21" s="128"/>
      <c r="B21" s="128"/>
      <c r="C21" s="128"/>
      <c r="D21" s="130"/>
      <c r="E21" s="90"/>
      <c r="F21" s="133"/>
      <c r="G21" s="131"/>
      <c r="H21" s="90"/>
      <c r="I21" s="90"/>
      <c r="J21" s="90"/>
      <c r="K21" s="305" t="s">
        <v>205</v>
      </c>
      <c r="L21" s="291" t="s">
        <v>208</v>
      </c>
      <c r="M21" s="292" t="s">
        <v>43</v>
      </c>
      <c r="N21" s="293">
        <v>1465600</v>
      </c>
      <c r="O21" s="289"/>
      <c r="P21" s="331"/>
      <c r="Q21" s="289"/>
      <c r="R21" s="289"/>
    </row>
    <row r="22" spans="1:30" ht="19.5" customHeight="1">
      <c r="A22" s="128"/>
      <c r="B22" s="128"/>
      <c r="C22" s="128"/>
      <c r="D22" s="130"/>
      <c r="E22" s="90"/>
      <c r="F22" s="133"/>
      <c r="G22" s="131"/>
      <c r="H22" s="90"/>
      <c r="I22" s="90"/>
      <c r="J22" s="90"/>
      <c r="K22" s="305" t="s">
        <v>195</v>
      </c>
      <c r="L22" s="291" t="s">
        <v>209</v>
      </c>
      <c r="M22" s="292" t="s">
        <v>43</v>
      </c>
      <c r="N22" s="293">
        <v>150300</v>
      </c>
      <c r="O22" s="289"/>
      <c r="P22" s="330"/>
      <c r="Q22" s="289"/>
      <c r="R22" s="289"/>
    </row>
    <row r="23" spans="1:30" ht="19.5" customHeight="1">
      <c r="A23" s="128"/>
      <c r="B23" s="128"/>
      <c r="C23" s="128"/>
      <c r="D23" s="130"/>
      <c r="E23" s="90"/>
      <c r="F23" s="133"/>
      <c r="G23" s="131"/>
      <c r="H23" s="90"/>
      <c r="I23" s="90"/>
      <c r="J23" s="90"/>
      <c r="K23" s="305" t="s">
        <v>206</v>
      </c>
      <c r="L23" s="291" t="s">
        <v>210</v>
      </c>
      <c r="M23" s="292" t="s">
        <v>43</v>
      </c>
      <c r="N23" s="293">
        <v>725100</v>
      </c>
      <c r="O23" s="289"/>
      <c r="P23" s="330"/>
      <c r="Q23" s="289"/>
      <c r="R23" s="289"/>
    </row>
    <row r="24" spans="1:30" ht="19.5" customHeight="1">
      <c r="A24" s="128"/>
      <c r="B24" s="128"/>
      <c r="C24" s="128"/>
      <c r="D24" s="130"/>
      <c r="E24" s="90"/>
      <c r="F24" s="218"/>
      <c r="G24" s="196"/>
      <c r="H24" s="90"/>
      <c r="I24" s="90"/>
      <c r="J24" s="90"/>
      <c r="K24" s="305" t="s">
        <v>196</v>
      </c>
      <c r="L24" s="291" t="s">
        <v>211</v>
      </c>
      <c r="M24" s="292" t="s">
        <v>43</v>
      </c>
      <c r="N24" s="293">
        <v>452700</v>
      </c>
      <c r="O24" s="289"/>
      <c r="P24" s="330"/>
      <c r="Q24" s="289"/>
      <c r="R24" s="289"/>
    </row>
    <row r="25" spans="1:30" ht="21" customHeight="1">
      <c r="A25" s="128"/>
      <c r="B25" s="475" t="s">
        <v>171</v>
      </c>
      <c r="C25" s="476"/>
      <c r="D25" s="341">
        <f>SUM(D26,D28,D31,D33,D40)</f>
        <v>26581700</v>
      </c>
      <c r="E25" s="341">
        <f>SUM(E26,E28,E31,E33)</f>
        <v>26581700</v>
      </c>
      <c r="F25" s="341">
        <f>E25-D25</f>
        <v>0</v>
      </c>
      <c r="G25" s="341">
        <f>SUM(G26,G28,G31,G33)</f>
        <v>24000000</v>
      </c>
      <c r="H25" s="341">
        <f>SUM(H26,H28,H31,H33)</f>
        <v>2581700</v>
      </c>
      <c r="I25" s="341"/>
      <c r="J25" s="348"/>
      <c r="K25" s="338"/>
      <c r="L25" s="339"/>
      <c r="M25" s="340"/>
      <c r="N25" s="342">
        <f>N26+N28+N31+N33+N40</f>
        <v>26581700</v>
      </c>
      <c r="O25" s="289"/>
      <c r="P25" s="289"/>
      <c r="Q25" s="289"/>
      <c r="R25" s="289"/>
    </row>
    <row r="26" spans="1:30" ht="21" customHeight="1">
      <c r="A26" s="128"/>
      <c r="B26" s="128"/>
      <c r="C26" s="284" t="s">
        <v>8</v>
      </c>
      <c r="D26" s="205">
        <v>21985200</v>
      </c>
      <c r="E26" s="205">
        <f>SUM(G26+H26)</f>
        <v>21985200</v>
      </c>
      <c r="F26" s="206">
        <f>E26-D26</f>
        <v>0</v>
      </c>
      <c r="G26" s="205">
        <v>20452400</v>
      </c>
      <c r="H26" s="205">
        <v>1532800</v>
      </c>
      <c r="I26" s="205"/>
      <c r="J26" s="248"/>
      <c r="K26" s="295"/>
      <c r="L26" s="306"/>
      <c r="M26" s="292"/>
      <c r="N26" s="299">
        <f>N27</f>
        <v>21985200</v>
      </c>
      <c r="O26" s="289"/>
      <c r="P26" s="289"/>
      <c r="Q26" s="289"/>
      <c r="R26" s="289"/>
    </row>
    <row r="27" spans="1:30" ht="21" customHeight="1">
      <c r="A27" s="128"/>
      <c r="B27" s="128"/>
      <c r="C27" s="202"/>
      <c r="D27" s="212"/>
      <c r="E27" s="212"/>
      <c r="F27" s="206"/>
      <c r="G27" s="212"/>
      <c r="H27" s="212"/>
      <c r="I27" s="208"/>
      <c r="J27" s="208"/>
      <c r="K27" s="295" t="s">
        <v>213</v>
      </c>
      <c r="L27" s="306" t="s">
        <v>142</v>
      </c>
      <c r="M27" s="292" t="s">
        <v>43</v>
      </c>
      <c r="N27" s="293">
        <v>21985200</v>
      </c>
      <c r="O27" s="289"/>
      <c r="P27" s="289"/>
      <c r="Q27" s="289"/>
      <c r="R27" s="289"/>
    </row>
    <row r="28" spans="1:30" ht="21" customHeight="1">
      <c r="A28" s="128"/>
      <c r="B28" s="128"/>
      <c r="C28" s="284" t="s">
        <v>120</v>
      </c>
      <c r="D28" s="204">
        <v>683300</v>
      </c>
      <c r="E28" s="205">
        <f>SUM(G28+H28)</f>
        <v>683300</v>
      </c>
      <c r="F28" s="206">
        <f>E28-D28</f>
        <v>0</v>
      </c>
      <c r="G28" s="249">
        <v>366420</v>
      </c>
      <c r="H28" s="249">
        <v>316880</v>
      </c>
      <c r="I28" s="204"/>
      <c r="J28" s="249"/>
      <c r="K28" s="295"/>
      <c r="L28" s="306"/>
      <c r="M28" s="292"/>
      <c r="N28" s="299">
        <f>SUM(N29:N30)</f>
        <v>683300</v>
      </c>
      <c r="O28" s="289"/>
      <c r="P28" s="289"/>
      <c r="Q28" s="289"/>
      <c r="R28" s="289"/>
      <c r="V28" s="29"/>
      <c r="W28" s="29"/>
    </row>
    <row r="29" spans="1:30" ht="21" customHeight="1">
      <c r="A29" s="128"/>
      <c r="B29" s="128"/>
      <c r="C29" s="202"/>
      <c r="D29" s="208"/>
      <c r="E29" s="249"/>
      <c r="F29" s="206"/>
      <c r="G29" s="249"/>
      <c r="H29" s="249"/>
      <c r="I29" s="208"/>
      <c r="J29" s="208"/>
      <c r="K29" s="295" t="s">
        <v>192</v>
      </c>
      <c r="L29" s="306" t="s">
        <v>136</v>
      </c>
      <c r="M29" s="292" t="s">
        <v>43</v>
      </c>
      <c r="N29" s="293">
        <v>316800</v>
      </c>
      <c r="O29" s="289"/>
      <c r="P29" s="289"/>
      <c r="Q29" s="289"/>
      <c r="R29" s="289"/>
    </row>
    <row r="30" spans="1:30" ht="21" customHeight="1">
      <c r="A30" s="128"/>
      <c r="B30" s="128"/>
      <c r="C30" s="199"/>
      <c r="D30" s="196"/>
      <c r="E30" s="249"/>
      <c r="F30" s="206"/>
      <c r="G30" s="249"/>
      <c r="H30" s="249"/>
      <c r="I30" s="196"/>
      <c r="J30" s="196"/>
      <c r="K30" s="295" t="s">
        <v>214</v>
      </c>
      <c r="L30" s="306" t="s">
        <v>215</v>
      </c>
      <c r="M30" s="292" t="s">
        <v>43</v>
      </c>
      <c r="N30" s="293">
        <v>366500</v>
      </c>
      <c r="O30" s="289"/>
      <c r="P30" s="333"/>
      <c r="Q30" s="289"/>
      <c r="R30" s="289"/>
      <c r="V30" s="29"/>
    </row>
    <row r="31" spans="1:30" ht="21" customHeight="1">
      <c r="A31" s="128"/>
      <c r="B31" s="128"/>
      <c r="C31" s="128" t="s">
        <v>169</v>
      </c>
      <c r="D31" s="90">
        <v>1889100</v>
      </c>
      <c r="E31" s="205">
        <f>SUM(G31+H31)</f>
        <v>1889100</v>
      </c>
      <c r="F31" s="206">
        <f>E31-D31</f>
        <v>0</v>
      </c>
      <c r="G31" s="249">
        <v>1618500</v>
      </c>
      <c r="H31" s="249">
        <v>270600</v>
      </c>
      <c r="I31" s="90"/>
      <c r="J31" s="90"/>
      <c r="K31" s="295"/>
      <c r="L31" s="306"/>
      <c r="M31" s="292"/>
      <c r="N31" s="299">
        <f>N32</f>
        <v>1889100</v>
      </c>
      <c r="O31" s="289"/>
      <c r="P31" s="289"/>
      <c r="Q31" s="289"/>
      <c r="R31" s="289"/>
    </row>
    <row r="32" spans="1:30" ht="21" customHeight="1">
      <c r="A32" s="199"/>
      <c r="B32" s="199"/>
      <c r="C32" s="284"/>
      <c r="D32" s="205"/>
      <c r="E32" s="249"/>
      <c r="F32" s="206"/>
      <c r="G32" s="249"/>
      <c r="H32" s="249"/>
      <c r="I32" s="205"/>
      <c r="J32" s="248"/>
      <c r="K32" s="254" t="s">
        <v>216</v>
      </c>
      <c r="L32" s="291" t="s">
        <v>217</v>
      </c>
      <c r="M32" s="292" t="s">
        <v>43</v>
      </c>
      <c r="N32" s="293">
        <v>1889100</v>
      </c>
      <c r="O32" s="289"/>
      <c r="P32" s="289"/>
      <c r="Q32" s="289"/>
      <c r="R32" s="289"/>
    </row>
    <row r="33" spans="1:30" ht="18.75" customHeight="1">
      <c r="A33" s="202"/>
      <c r="B33" s="202"/>
      <c r="C33" s="284" t="s">
        <v>172</v>
      </c>
      <c r="D33" s="205">
        <v>2024100</v>
      </c>
      <c r="E33" s="205">
        <f>SUM(G33+H33)</f>
        <v>2024100</v>
      </c>
      <c r="F33" s="206">
        <f>E33-D33</f>
        <v>0</v>
      </c>
      <c r="G33" s="249">
        <v>1562680</v>
      </c>
      <c r="H33" s="249">
        <v>461420</v>
      </c>
      <c r="I33" s="204"/>
      <c r="J33" s="249"/>
      <c r="K33" s="254"/>
      <c r="L33" s="254"/>
      <c r="M33" s="292"/>
      <c r="N33" s="307">
        <f>SUM(N35:N39)</f>
        <v>2024100</v>
      </c>
      <c r="O33" s="289"/>
      <c r="P33" s="289"/>
      <c r="Q33" s="289"/>
      <c r="R33" s="289"/>
    </row>
    <row r="34" spans="1:30" ht="18.75" customHeight="1">
      <c r="A34" s="128"/>
      <c r="B34" s="128"/>
      <c r="C34" s="128"/>
      <c r="D34" s="130"/>
      <c r="E34" s="90"/>
      <c r="F34" s="268"/>
      <c r="G34" s="90"/>
      <c r="H34" s="90"/>
      <c r="I34" s="90"/>
      <c r="J34" s="90"/>
      <c r="K34" s="214" t="s">
        <v>194</v>
      </c>
      <c r="L34" s="308"/>
      <c r="M34" s="292"/>
      <c r="N34" s="309"/>
      <c r="O34" s="289"/>
      <c r="P34" s="289"/>
      <c r="Q34" s="289"/>
      <c r="R34" s="289"/>
    </row>
    <row r="35" spans="1:30" ht="18.75" customHeight="1">
      <c r="A35" s="128"/>
      <c r="B35" s="128"/>
      <c r="C35" s="128"/>
      <c r="D35" s="130"/>
      <c r="E35" s="90"/>
      <c r="F35" s="133"/>
      <c r="G35" s="90"/>
      <c r="H35" s="90"/>
      <c r="I35" s="90"/>
      <c r="J35" s="90"/>
      <c r="K35" s="214" t="s">
        <v>204</v>
      </c>
      <c r="L35" s="310" t="s">
        <v>218</v>
      </c>
      <c r="M35" s="292" t="s">
        <v>43</v>
      </c>
      <c r="N35" s="309">
        <v>816100</v>
      </c>
      <c r="O35" s="289"/>
      <c r="P35" s="330"/>
      <c r="Q35" s="333"/>
      <c r="R35" s="289"/>
      <c r="V35" s="29"/>
      <c r="W35" s="258"/>
    </row>
    <row r="36" spans="1:30" ht="18.75" customHeight="1">
      <c r="A36" s="128"/>
      <c r="B36" s="128"/>
      <c r="C36" s="128"/>
      <c r="D36" s="130"/>
      <c r="E36" s="90"/>
      <c r="F36" s="133"/>
      <c r="G36" s="90"/>
      <c r="H36" s="90"/>
      <c r="I36" s="131"/>
      <c r="J36" s="131"/>
      <c r="K36" s="305" t="s">
        <v>205</v>
      </c>
      <c r="L36" s="310" t="s">
        <v>219</v>
      </c>
      <c r="M36" s="292" t="s">
        <v>43</v>
      </c>
      <c r="N36" s="309">
        <v>756000</v>
      </c>
      <c r="O36" s="289"/>
      <c r="P36" s="331"/>
      <c r="Q36" s="289"/>
      <c r="R36" s="289"/>
      <c r="W36" s="258"/>
    </row>
    <row r="37" spans="1:30" ht="18.75" customHeight="1">
      <c r="A37" s="128"/>
      <c r="B37" s="128"/>
      <c r="C37" s="128"/>
      <c r="D37" s="130"/>
      <c r="E37" s="90"/>
      <c r="F37" s="133"/>
      <c r="G37" s="90"/>
      <c r="H37" s="90"/>
      <c r="I37" s="131"/>
      <c r="J37" s="131"/>
      <c r="K37" s="305" t="s">
        <v>195</v>
      </c>
      <c r="L37" s="310" t="s">
        <v>220</v>
      </c>
      <c r="M37" s="292" t="s">
        <v>43</v>
      </c>
      <c r="N37" s="309">
        <v>77500</v>
      </c>
      <c r="O37" s="289"/>
      <c r="P37" s="330"/>
      <c r="Q37" s="289"/>
      <c r="R37" s="289"/>
      <c r="W37" s="258"/>
      <c r="AB37" s="287"/>
    </row>
    <row r="38" spans="1:30" ht="18.75" customHeight="1">
      <c r="A38" s="128"/>
      <c r="B38" s="128"/>
      <c r="C38" s="128"/>
      <c r="D38" s="130"/>
      <c r="E38" s="90"/>
      <c r="F38" s="133"/>
      <c r="G38" s="90"/>
      <c r="H38" s="90"/>
      <c r="I38" s="90"/>
      <c r="J38" s="90"/>
      <c r="K38" s="305" t="s">
        <v>206</v>
      </c>
      <c r="L38" s="310" t="s">
        <v>221</v>
      </c>
      <c r="M38" s="292" t="s">
        <v>43</v>
      </c>
      <c r="N38" s="309">
        <v>190500</v>
      </c>
      <c r="O38" s="289"/>
      <c r="P38" s="330"/>
      <c r="Q38" s="333"/>
      <c r="R38" s="289"/>
      <c r="W38" s="259"/>
      <c r="AD38" s="286"/>
    </row>
    <row r="39" spans="1:30" ht="18.75" customHeight="1">
      <c r="A39" s="128"/>
      <c r="B39" s="128"/>
      <c r="C39" s="128"/>
      <c r="D39" s="130"/>
      <c r="E39" s="90"/>
      <c r="F39" s="218"/>
      <c r="G39" s="90"/>
      <c r="H39" s="90"/>
      <c r="I39" s="90"/>
      <c r="J39" s="90"/>
      <c r="K39" s="305" t="s">
        <v>196</v>
      </c>
      <c r="L39" s="291" t="s">
        <v>222</v>
      </c>
      <c r="M39" s="292" t="s">
        <v>43</v>
      </c>
      <c r="N39" s="293">
        <v>184000</v>
      </c>
      <c r="O39" s="289"/>
      <c r="P39" s="330"/>
      <c r="Q39" s="289"/>
      <c r="R39" s="289"/>
      <c r="W39" s="259"/>
    </row>
    <row r="40" spans="1:30" ht="18.75" customHeight="1">
      <c r="A40" s="92"/>
      <c r="B40" s="128"/>
      <c r="C40" s="284" t="s">
        <v>118</v>
      </c>
      <c r="D40" s="203"/>
      <c r="E40" s="205"/>
      <c r="F40" s="206">
        <f>E40-D40</f>
        <v>0</v>
      </c>
      <c r="G40" s="204"/>
      <c r="H40" s="204"/>
      <c r="I40" s="204"/>
      <c r="J40" s="249"/>
      <c r="K40" s="295"/>
      <c r="L40" s="291"/>
      <c r="M40" s="292"/>
      <c r="N40" s="299"/>
      <c r="O40" s="289"/>
      <c r="P40" s="289"/>
      <c r="Q40" s="289"/>
      <c r="R40" s="289"/>
    </row>
    <row r="41" spans="1:30" ht="18.75" customHeight="1">
      <c r="A41" s="92"/>
      <c r="B41" s="128"/>
      <c r="C41" s="284"/>
      <c r="D41" s="203"/>
      <c r="E41" s="204"/>
      <c r="F41" s="204"/>
      <c r="G41" s="204"/>
      <c r="H41" s="204"/>
      <c r="I41" s="204"/>
      <c r="J41" s="249"/>
      <c r="K41" s="254" t="s">
        <v>223</v>
      </c>
      <c r="L41" s="291">
        <v>0</v>
      </c>
      <c r="M41" s="292"/>
      <c r="N41" s="293">
        <v>0</v>
      </c>
      <c r="O41" s="289"/>
      <c r="P41" s="289"/>
      <c r="Q41" s="289"/>
      <c r="R41" s="289"/>
    </row>
    <row r="42" spans="1:30" ht="19.5" customHeight="1">
      <c r="A42" s="92"/>
      <c r="B42" s="477" t="s">
        <v>173</v>
      </c>
      <c r="C42" s="477"/>
      <c r="D42" s="343">
        <f>SUM(D43,D44,D45)</f>
        <v>400000</v>
      </c>
      <c r="E42" s="343">
        <f>G42+H42+I42</f>
        <v>20000</v>
      </c>
      <c r="F42" s="343">
        <f t="shared" ref="F42:F50" si="0">E42-D42</f>
        <v>-380000</v>
      </c>
      <c r="G42" s="343">
        <f>G43+G44+G45</f>
        <v>0</v>
      </c>
      <c r="H42" s="343">
        <f>H43+H44+H45</f>
        <v>20000</v>
      </c>
      <c r="I42" s="344">
        <f>I43+I44+I45</f>
        <v>0</v>
      </c>
      <c r="J42" s="358"/>
      <c r="K42" s="338"/>
      <c r="L42" s="339"/>
      <c r="M42" s="340"/>
      <c r="N42" s="342">
        <f>SUM(N43:N45)</f>
        <v>20000</v>
      </c>
      <c r="O42" s="289"/>
      <c r="P42" s="289"/>
      <c r="Q42" s="289"/>
      <c r="R42" s="289"/>
    </row>
    <row r="43" spans="1:30" ht="19.5" customHeight="1">
      <c r="A43" s="92"/>
      <c r="B43" s="202"/>
      <c r="C43" s="284" t="s">
        <v>91</v>
      </c>
      <c r="D43" s="203">
        <v>200000</v>
      </c>
      <c r="E43" s="204">
        <f>G43+H43+I43</f>
        <v>20000</v>
      </c>
      <c r="F43" s="206">
        <f t="shared" si="0"/>
        <v>-180000</v>
      </c>
      <c r="G43" s="204">
        <v>0</v>
      </c>
      <c r="H43" s="204">
        <v>20000</v>
      </c>
      <c r="I43" s="205">
        <v>0</v>
      </c>
      <c r="J43" s="248"/>
      <c r="K43" s="308" t="s">
        <v>224</v>
      </c>
      <c r="L43" s="306" t="s">
        <v>242</v>
      </c>
      <c r="M43" s="292" t="s">
        <v>43</v>
      </c>
      <c r="N43" s="293">
        <v>20000</v>
      </c>
      <c r="O43" s="289"/>
      <c r="P43" s="289"/>
      <c r="Q43" s="289"/>
      <c r="R43" s="289"/>
    </row>
    <row r="44" spans="1:30" ht="19.5" customHeight="1">
      <c r="A44" s="92"/>
      <c r="B44" s="128"/>
      <c r="C44" s="284" t="s">
        <v>174</v>
      </c>
      <c r="D44" s="203">
        <v>0</v>
      </c>
      <c r="E44" s="204">
        <f t="shared" ref="E44:E45" si="1">G44+H44+I44</f>
        <v>0</v>
      </c>
      <c r="F44" s="206">
        <f t="shared" si="0"/>
        <v>0</v>
      </c>
      <c r="G44" s="204">
        <v>0</v>
      </c>
      <c r="H44" s="204">
        <v>0</v>
      </c>
      <c r="I44" s="205">
        <v>0</v>
      </c>
      <c r="J44" s="248"/>
      <c r="K44" s="308" t="s">
        <v>225</v>
      </c>
      <c r="L44" s="306">
        <v>0</v>
      </c>
      <c r="M44" s="292" t="s">
        <v>43</v>
      </c>
      <c r="N44" s="293">
        <v>0</v>
      </c>
      <c r="O44" s="289"/>
      <c r="P44" s="289"/>
      <c r="Q44" s="289"/>
      <c r="R44" s="289"/>
    </row>
    <row r="45" spans="1:30" ht="19.5" customHeight="1">
      <c r="A45" s="92"/>
      <c r="B45" s="199"/>
      <c r="C45" s="284" t="s">
        <v>93</v>
      </c>
      <c r="D45" s="203">
        <v>200000</v>
      </c>
      <c r="E45" s="204">
        <f t="shared" si="1"/>
        <v>0</v>
      </c>
      <c r="F45" s="206">
        <f t="shared" si="0"/>
        <v>-200000</v>
      </c>
      <c r="G45" s="215">
        <v>0</v>
      </c>
      <c r="H45" s="204">
        <v>0</v>
      </c>
      <c r="I45" s="205">
        <v>0</v>
      </c>
      <c r="J45" s="248"/>
      <c r="K45" s="308" t="s">
        <v>226</v>
      </c>
      <c r="L45" s="306">
        <v>0</v>
      </c>
      <c r="M45" s="292" t="s">
        <v>43</v>
      </c>
      <c r="N45" s="293">
        <v>0</v>
      </c>
      <c r="O45" s="289"/>
      <c r="P45" s="289"/>
      <c r="Q45" s="289"/>
      <c r="R45" s="289"/>
    </row>
    <row r="46" spans="1:30" ht="18.75" customHeight="1">
      <c r="A46" s="128"/>
      <c r="B46" s="462" t="s">
        <v>84</v>
      </c>
      <c r="C46" s="464"/>
      <c r="D46" s="201">
        <f>SUM(D47,D76)</f>
        <v>24191000</v>
      </c>
      <c r="E46" s="201">
        <f>E47+E76</f>
        <v>22689710</v>
      </c>
      <c r="F46" s="216">
        <f t="shared" si="0"/>
        <v>-1501290</v>
      </c>
      <c r="G46" s="216">
        <f>SUM(G47,G76)</f>
        <v>20140000</v>
      </c>
      <c r="H46" s="216">
        <f>SUM(H47,H76)</f>
        <v>773710</v>
      </c>
      <c r="I46" s="216">
        <f>SUM(I47,I76)</f>
        <v>1776000</v>
      </c>
      <c r="J46" s="278"/>
      <c r="K46" s="295"/>
      <c r="L46" s="306"/>
      <c r="M46" s="292"/>
      <c r="N46" s="299"/>
      <c r="O46" s="289"/>
      <c r="P46" s="289"/>
      <c r="Q46" s="289"/>
      <c r="R46" s="289"/>
    </row>
    <row r="47" spans="1:30" ht="18.75" customHeight="1">
      <c r="A47" s="128"/>
      <c r="B47" s="478" t="s">
        <v>63</v>
      </c>
      <c r="C47" s="478"/>
      <c r="D47" s="341">
        <f>SUM(D48,D50,D57,D61,D67,D71)</f>
        <v>12891000</v>
      </c>
      <c r="E47" s="341">
        <f>E48+E50+E57+E61+E67+E71</f>
        <v>14189710</v>
      </c>
      <c r="F47" s="345">
        <f t="shared" si="0"/>
        <v>1298710</v>
      </c>
      <c r="G47" s="344">
        <f>G48+G50+G57+G67+G61+G71</f>
        <v>11640000</v>
      </c>
      <c r="H47" s="344">
        <f>H48+H50+H57+H61+H67+H71</f>
        <v>773710</v>
      </c>
      <c r="I47" s="344">
        <f>I48+I50+I57+I61+I67+I71</f>
        <v>1776000</v>
      </c>
      <c r="J47" s="358"/>
      <c r="K47" s="338"/>
      <c r="L47" s="339"/>
      <c r="M47" s="340"/>
      <c r="N47" s="342">
        <f>N48+N50+N57+N61+N67+N71</f>
        <v>14189710</v>
      </c>
      <c r="O47" s="289"/>
      <c r="P47" s="289"/>
      <c r="Q47" s="289"/>
      <c r="R47" s="289"/>
    </row>
    <row r="48" spans="1:30" ht="18.75" customHeight="1">
      <c r="A48" s="128"/>
      <c r="B48" s="128"/>
      <c r="C48" s="217" t="s">
        <v>12</v>
      </c>
      <c r="D48" s="218">
        <v>192000</v>
      </c>
      <c r="E48" s="78">
        <f>G48+H48+I48</f>
        <v>30900</v>
      </c>
      <c r="F48" s="206">
        <f t="shared" si="0"/>
        <v>-161100</v>
      </c>
      <c r="G48" s="78">
        <v>30900</v>
      </c>
      <c r="H48" s="78"/>
      <c r="I48" s="78"/>
      <c r="J48" s="78"/>
      <c r="K48" s="302"/>
      <c r="L48" s="311"/>
      <c r="M48" s="312"/>
      <c r="N48" s="297">
        <f>N49</f>
        <v>30900</v>
      </c>
      <c r="O48" s="289"/>
      <c r="P48" s="289"/>
      <c r="Q48" s="289"/>
      <c r="R48" s="289"/>
    </row>
    <row r="49" spans="1:18" ht="18.75" customHeight="1">
      <c r="A49" s="128"/>
      <c r="B49" s="128"/>
      <c r="C49" s="281"/>
      <c r="D49" s="210"/>
      <c r="E49" s="219"/>
      <c r="F49" s="206">
        <f t="shared" si="0"/>
        <v>0</v>
      </c>
      <c r="G49" s="219"/>
      <c r="H49" s="219"/>
      <c r="I49" s="215"/>
      <c r="J49" s="256"/>
      <c r="K49" s="302" t="s">
        <v>227</v>
      </c>
      <c r="L49" s="311" t="s">
        <v>248</v>
      </c>
      <c r="M49" s="292" t="s">
        <v>43</v>
      </c>
      <c r="N49" s="298">
        <v>30900</v>
      </c>
      <c r="O49" s="289"/>
      <c r="P49" s="289"/>
      <c r="Q49" s="289"/>
      <c r="R49" s="289"/>
    </row>
    <row r="50" spans="1:18" ht="18.75" customHeight="1">
      <c r="A50" s="128"/>
      <c r="B50" s="128"/>
      <c r="C50" s="217" t="s">
        <v>175</v>
      </c>
      <c r="D50" s="218">
        <v>1615000</v>
      </c>
      <c r="E50" s="78">
        <f>G50+H50+I50</f>
        <v>1113800</v>
      </c>
      <c r="F50" s="206">
        <f t="shared" si="0"/>
        <v>-501200</v>
      </c>
      <c r="G50" s="236">
        <v>1113800</v>
      </c>
      <c r="H50" s="197"/>
      <c r="I50" s="197"/>
      <c r="J50" s="354"/>
      <c r="K50" s="311"/>
      <c r="L50" s="312"/>
      <c r="M50" s="313"/>
      <c r="N50" s="313">
        <f>SUM(N51:N56)</f>
        <v>1113800</v>
      </c>
      <c r="O50" s="289"/>
      <c r="P50" s="289"/>
      <c r="Q50" s="289"/>
      <c r="R50" s="289"/>
    </row>
    <row r="51" spans="1:18" ht="18.75" customHeight="1">
      <c r="A51" s="128"/>
      <c r="B51" s="128"/>
      <c r="C51" s="132"/>
      <c r="D51" s="133"/>
      <c r="E51" s="133"/>
      <c r="F51" s="93"/>
      <c r="G51" s="120"/>
      <c r="H51" s="91"/>
      <c r="I51" s="91"/>
      <c r="J51" s="91"/>
      <c r="K51" s="314" t="s">
        <v>228</v>
      </c>
      <c r="L51" s="315" t="s">
        <v>249</v>
      </c>
      <c r="M51" s="292" t="s">
        <v>43</v>
      </c>
      <c r="N51" s="298">
        <v>117700</v>
      </c>
      <c r="O51" s="289"/>
      <c r="P51" s="289"/>
      <c r="Q51" s="289"/>
      <c r="R51" s="289"/>
    </row>
    <row r="52" spans="1:18" ht="18.75" customHeight="1">
      <c r="A52" s="128"/>
      <c r="B52" s="128"/>
      <c r="C52" s="132"/>
      <c r="D52" s="133"/>
      <c r="E52" s="133"/>
      <c r="F52" s="93"/>
      <c r="G52" s="120"/>
      <c r="H52" s="91"/>
      <c r="I52" s="91"/>
      <c r="J52" s="91"/>
      <c r="K52" s="317" t="s">
        <v>229</v>
      </c>
      <c r="L52" s="315" t="s">
        <v>250</v>
      </c>
      <c r="M52" s="292" t="s">
        <v>43</v>
      </c>
      <c r="N52" s="298">
        <v>201800</v>
      </c>
      <c r="O52" s="289"/>
      <c r="P52" s="289"/>
      <c r="Q52" s="289"/>
      <c r="R52" s="289"/>
    </row>
    <row r="53" spans="1:18" ht="18.75" customHeight="1">
      <c r="A53" s="128"/>
      <c r="B53" s="128"/>
      <c r="C53" s="132"/>
      <c r="D53" s="133"/>
      <c r="E53" s="133"/>
      <c r="F53" s="93"/>
      <c r="G53" s="120"/>
      <c r="H53" s="91"/>
      <c r="I53" s="91"/>
      <c r="J53" s="91"/>
      <c r="K53" s="318" t="s">
        <v>230</v>
      </c>
      <c r="L53" s="315" t="s">
        <v>251</v>
      </c>
      <c r="M53" s="292" t="s">
        <v>43</v>
      </c>
      <c r="N53" s="298">
        <v>57200</v>
      </c>
      <c r="O53" s="289"/>
      <c r="P53" s="289"/>
      <c r="Q53" s="289"/>
      <c r="R53" s="289"/>
    </row>
    <row r="54" spans="1:18" ht="18.75" customHeight="1">
      <c r="A54" s="128"/>
      <c r="B54" s="128"/>
      <c r="C54" s="132"/>
      <c r="D54" s="133"/>
      <c r="E54" s="133"/>
      <c r="F54" s="93"/>
      <c r="G54" s="120"/>
      <c r="H54" s="91"/>
      <c r="I54" s="91"/>
      <c r="J54" s="91"/>
      <c r="K54" s="318" t="s">
        <v>231</v>
      </c>
      <c r="L54" s="315" t="s">
        <v>233</v>
      </c>
      <c r="M54" s="292" t="s">
        <v>43</v>
      </c>
      <c r="N54" s="298">
        <v>59700</v>
      </c>
      <c r="O54" s="289"/>
      <c r="P54" s="289"/>
      <c r="Q54" s="289"/>
      <c r="R54" s="289"/>
    </row>
    <row r="55" spans="1:18" ht="18.75" customHeight="1">
      <c r="A55" s="128"/>
      <c r="B55" s="128"/>
      <c r="C55" s="132"/>
      <c r="D55" s="133"/>
      <c r="E55" s="133"/>
      <c r="F55" s="93"/>
      <c r="G55" s="120"/>
      <c r="H55" s="91"/>
      <c r="I55" s="91"/>
      <c r="J55" s="91"/>
      <c r="K55" s="317"/>
      <c r="L55" s="315" t="s">
        <v>234</v>
      </c>
      <c r="M55" s="292" t="s">
        <v>43</v>
      </c>
      <c r="N55" s="298">
        <v>83400</v>
      </c>
      <c r="O55" s="289"/>
      <c r="P55" s="289"/>
      <c r="Q55" s="289"/>
      <c r="R55" s="289"/>
    </row>
    <row r="56" spans="1:18" ht="18.75" customHeight="1">
      <c r="A56" s="128"/>
      <c r="B56" s="128"/>
      <c r="C56" s="132"/>
      <c r="D56" s="133"/>
      <c r="E56" s="218"/>
      <c r="F56" s="93"/>
      <c r="G56" s="120"/>
      <c r="H56" s="91"/>
      <c r="I56" s="91"/>
      <c r="J56" s="91"/>
      <c r="K56" s="302" t="s">
        <v>232</v>
      </c>
      <c r="L56" s="315" t="s">
        <v>235</v>
      </c>
      <c r="M56" s="292" t="s">
        <v>43</v>
      </c>
      <c r="N56" s="319">
        <v>594000</v>
      </c>
      <c r="O56" s="289"/>
      <c r="P56" s="289"/>
      <c r="Q56" s="289"/>
      <c r="R56" s="289"/>
    </row>
    <row r="57" spans="1:18" ht="18.75" customHeight="1">
      <c r="A57" s="128"/>
      <c r="B57" s="128"/>
      <c r="C57" s="281" t="s">
        <v>14</v>
      </c>
      <c r="D57" s="210">
        <v>1260000</v>
      </c>
      <c r="E57" s="78">
        <f>G57+H57+I57</f>
        <v>1744200</v>
      </c>
      <c r="F57" s="206">
        <f>E57-D57</f>
        <v>484200</v>
      </c>
      <c r="G57" s="215">
        <v>1744200</v>
      </c>
      <c r="H57" s="215"/>
      <c r="I57" s="219"/>
      <c r="J57" s="251"/>
      <c r="K57" s="319"/>
      <c r="L57" s="311"/>
      <c r="M57" s="312"/>
      <c r="N57" s="297">
        <f>SUM(N58:N60)</f>
        <v>1744200</v>
      </c>
      <c r="O57" s="289"/>
      <c r="P57" s="289"/>
      <c r="Q57" s="289"/>
      <c r="R57" s="289"/>
    </row>
    <row r="58" spans="1:18" ht="18.75" customHeight="1">
      <c r="A58" s="128"/>
      <c r="B58" s="128"/>
      <c r="C58" s="132"/>
      <c r="D58" s="133"/>
      <c r="E58" s="91"/>
      <c r="F58" s="91"/>
      <c r="G58" s="209"/>
      <c r="H58" s="91"/>
      <c r="I58" s="91"/>
      <c r="J58" s="91"/>
      <c r="K58" s="314" t="s">
        <v>236</v>
      </c>
      <c r="L58" s="315" t="s">
        <v>239</v>
      </c>
      <c r="M58" s="292" t="s">
        <v>43</v>
      </c>
      <c r="N58" s="298">
        <v>169200</v>
      </c>
      <c r="O58" s="289"/>
      <c r="P58" s="289"/>
      <c r="Q58" s="289"/>
      <c r="R58" s="289"/>
    </row>
    <row r="59" spans="1:18" ht="18.75" customHeight="1">
      <c r="A59" s="128"/>
      <c r="B59" s="92"/>
      <c r="C59" s="132"/>
      <c r="D59" s="133"/>
      <c r="E59" s="134"/>
      <c r="F59" s="134"/>
      <c r="G59" s="134"/>
      <c r="H59" s="134"/>
      <c r="I59" s="91"/>
      <c r="J59" s="91"/>
      <c r="K59" s="254" t="s">
        <v>237</v>
      </c>
      <c r="L59" s="315" t="s">
        <v>240</v>
      </c>
      <c r="M59" s="292" t="s">
        <v>43</v>
      </c>
      <c r="N59" s="298">
        <v>792000</v>
      </c>
      <c r="O59" s="289"/>
      <c r="P59" s="289"/>
      <c r="Q59" s="289"/>
      <c r="R59" s="289"/>
    </row>
    <row r="60" spans="1:18" ht="18.75" customHeight="1">
      <c r="A60" s="128"/>
      <c r="B60" s="92"/>
      <c r="C60" s="132"/>
      <c r="D60" s="133"/>
      <c r="E60" s="301"/>
      <c r="F60" s="91"/>
      <c r="G60" s="91"/>
      <c r="H60" s="134"/>
      <c r="I60" s="91"/>
      <c r="J60" s="91"/>
      <c r="K60" s="254" t="s">
        <v>238</v>
      </c>
      <c r="L60" s="315" t="s">
        <v>241</v>
      </c>
      <c r="M60" s="292" t="s">
        <v>43</v>
      </c>
      <c r="N60" s="298">
        <v>783000</v>
      </c>
      <c r="O60" s="289"/>
      <c r="P60" s="289"/>
      <c r="Q60" s="289"/>
      <c r="R60" s="289"/>
    </row>
    <row r="61" spans="1:18" ht="21" customHeight="1">
      <c r="A61" s="128"/>
      <c r="B61" s="128"/>
      <c r="C61" s="281" t="s">
        <v>176</v>
      </c>
      <c r="D61" s="210">
        <v>1700000</v>
      </c>
      <c r="E61" s="256">
        <f>G61+H61+I61</f>
        <v>1705310</v>
      </c>
      <c r="F61" s="206">
        <f>E61-D61</f>
        <v>5310</v>
      </c>
      <c r="G61" s="219">
        <f>N61</f>
        <v>1705310</v>
      </c>
      <c r="H61" s="219"/>
      <c r="I61" s="219"/>
      <c r="J61" s="251"/>
      <c r="K61" s="319"/>
      <c r="L61" s="311"/>
      <c r="M61" s="312"/>
      <c r="N61" s="297">
        <f>SUM(N62:N66)</f>
        <v>1705310</v>
      </c>
      <c r="O61" s="289"/>
      <c r="P61" s="289"/>
      <c r="Q61" s="289"/>
      <c r="R61" s="289"/>
    </row>
    <row r="62" spans="1:18" ht="21" customHeight="1">
      <c r="A62" s="128"/>
      <c r="B62" s="128"/>
      <c r="C62" s="132"/>
      <c r="D62" s="133"/>
      <c r="E62" s="91"/>
      <c r="F62" s="91"/>
      <c r="G62" s="91"/>
      <c r="H62" s="91"/>
      <c r="I62" s="91"/>
      <c r="J62" s="91"/>
      <c r="K62" s="314" t="s">
        <v>243</v>
      </c>
      <c r="L62" s="315" t="s">
        <v>252</v>
      </c>
      <c r="M62" s="292" t="s">
        <v>43</v>
      </c>
      <c r="N62" s="298">
        <v>1306900</v>
      </c>
      <c r="O62" s="289"/>
      <c r="P62" s="289"/>
      <c r="Q62" s="289"/>
      <c r="R62" s="289"/>
    </row>
    <row r="63" spans="1:18" ht="21" customHeight="1">
      <c r="A63" s="128"/>
      <c r="B63" s="128"/>
      <c r="C63" s="132"/>
      <c r="D63" s="133"/>
      <c r="E63" s="91"/>
      <c r="F63" s="91"/>
      <c r="G63" s="91"/>
      <c r="H63" s="91"/>
      <c r="I63" s="91"/>
      <c r="J63" s="91"/>
      <c r="K63" s="314" t="s">
        <v>244</v>
      </c>
      <c r="L63" s="315" t="s">
        <v>253</v>
      </c>
      <c r="M63" s="292" t="s">
        <v>43</v>
      </c>
      <c r="N63" s="298">
        <v>99040</v>
      </c>
      <c r="O63" s="289"/>
      <c r="P63" s="289"/>
      <c r="Q63" s="289"/>
      <c r="R63" s="289"/>
    </row>
    <row r="64" spans="1:18" ht="21" customHeight="1">
      <c r="A64" s="128"/>
      <c r="B64" s="128"/>
      <c r="C64" s="132"/>
      <c r="D64" s="133"/>
      <c r="E64" s="91"/>
      <c r="F64" s="91"/>
      <c r="G64" s="91"/>
      <c r="H64" s="91"/>
      <c r="I64" s="91"/>
      <c r="J64" s="91"/>
      <c r="K64" s="314" t="s">
        <v>245</v>
      </c>
      <c r="L64" s="315" t="s">
        <v>254</v>
      </c>
      <c r="M64" s="292" t="s">
        <v>43</v>
      </c>
      <c r="N64" s="298">
        <v>27070</v>
      </c>
      <c r="O64" s="289"/>
      <c r="P64" s="289"/>
      <c r="Q64" s="289"/>
      <c r="R64" s="289"/>
    </row>
    <row r="65" spans="1:24" ht="21" customHeight="1">
      <c r="A65" s="128"/>
      <c r="B65" s="128"/>
      <c r="C65" s="132"/>
      <c r="D65" s="133"/>
      <c r="E65" s="91"/>
      <c r="F65" s="91"/>
      <c r="G65" s="91"/>
      <c r="H65" s="91"/>
      <c r="I65" s="91"/>
      <c r="J65" s="91"/>
      <c r="K65" s="314" t="s">
        <v>246</v>
      </c>
      <c r="L65" s="315" t="s">
        <v>255</v>
      </c>
      <c r="M65" s="292" t="s">
        <v>43</v>
      </c>
      <c r="N65" s="298">
        <v>242300</v>
      </c>
      <c r="O65" s="289"/>
      <c r="P65" s="289"/>
      <c r="Q65" s="289"/>
      <c r="R65" s="289"/>
    </row>
    <row r="66" spans="1:24" ht="21" customHeight="1">
      <c r="A66" s="128"/>
      <c r="B66" s="128"/>
      <c r="C66" s="217"/>
      <c r="D66" s="218"/>
      <c r="E66" s="78"/>
      <c r="F66" s="78"/>
      <c r="G66" s="78"/>
      <c r="H66" s="78"/>
      <c r="I66" s="78"/>
      <c r="J66" s="78"/>
      <c r="K66" s="314" t="s">
        <v>247</v>
      </c>
      <c r="L66" s="315" t="s">
        <v>256</v>
      </c>
      <c r="M66" s="292" t="s">
        <v>43</v>
      </c>
      <c r="N66" s="298">
        <v>30000</v>
      </c>
      <c r="O66" s="289"/>
      <c r="P66" s="289"/>
      <c r="Q66" s="289"/>
      <c r="R66" s="289"/>
    </row>
    <row r="67" spans="1:24" ht="21" customHeight="1">
      <c r="A67" s="128"/>
      <c r="B67" s="128"/>
      <c r="C67" s="281" t="s">
        <v>177</v>
      </c>
      <c r="D67" s="210">
        <v>1800000</v>
      </c>
      <c r="E67" s="78">
        <f>G67+H67+I67</f>
        <v>826000</v>
      </c>
      <c r="F67" s="206">
        <f>E67-D67</f>
        <v>-974000</v>
      </c>
      <c r="G67" s="215">
        <v>370000</v>
      </c>
      <c r="H67" s="215"/>
      <c r="I67" s="219">
        <v>456000</v>
      </c>
      <c r="J67" s="251"/>
      <c r="K67" s="314"/>
      <c r="L67" s="315"/>
      <c r="M67" s="316"/>
      <c r="N67" s="297">
        <f>SUM(N68:N70)</f>
        <v>826000</v>
      </c>
      <c r="O67" s="289"/>
      <c r="P67" s="289"/>
      <c r="Q67" s="289"/>
      <c r="R67" s="289"/>
    </row>
    <row r="68" spans="1:24" ht="21" customHeight="1">
      <c r="A68" s="128"/>
      <c r="B68" s="128"/>
      <c r="C68" s="132"/>
      <c r="D68" s="133"/>
      <c r="E68" s="91"/>
      <c r="F68" s="469"/>
      <c r="G68" s="91"/>
      <c r="H68" s="91"/>
      <c r="I68" s="91"/>
      <c r="J68" s="91"/>
      <c r="K68" s="314" t="s">
        <v>257</v>
      </c>
      <c r="L68" s="315" t="s">
        <v>261</v>
      </c>
      <c r="M68" s="292" t="s">
        <v>43</v>
      </c>
      <c r="N68" s="298">
        <v>756000</v>
      </c>
      <c r="O68" s="289"/>
      <c r="P68" s="289"/>
      <c r="Q68" s="289"/>
      <c r="R68" s="289"/>
    </row>
    <row r="69" spans="1:24" ht="21" customHeight="1">
      <c r="A69" s="128"/>
      <c r="B69" s="128"/>
      <c r="C69" s="132"/>
      <c r="D69" s="133"/>
      <c r="E69" s="91"/>
      <c r="F69" s="470"/>
      <c r="G69" s="91"/>
      <c r="H69" s="134"/>
      <c r="I69" s="91"/>
      <c r="J69" s="91"/>
      <c r="K69" s="317" t="s">
        <v>258</v>
      </c>
      <c r="L69" s="315" t="s">
        <v>260</v>
      </c>
      <c r="M69" s="292" t="s">
        <v>43</v>
      </c>
      <c r="N69" s="298">
        <v>70000</v>
      </c>
      <c r="O69" s="289"/>
      <c r="P69" s="289"/>
      <c r="Q69" s="289"/>
      <c r="R69" s="289"/>
    </row>
    <row r="70" spans="1:24" ht="21" customHeight="1">
      <c r="A70" s="128"/>
      <c r="B70" s="128"/>
      <c r="C70" s="217"/>
      <c r="D70" s="218"/>
      <c r="E70" s="78"/>
      <c r="F70" s="471"/>
      <c r="G70" s="78"/>
      <c r="H70" s="78"/>
      <c r="I70" s="78"/>
      <c r="J70" s="78"/>
      <c r="K70" s="302" t="s">
        <v>259</v>
      </c>
      <c r="L70" s="311">
        <v>0</v>
      </c>
      <c r="M70" s="292" t="s">
        <v>43</v>
      </c>
      <c r="N70" s="313">
        <v>0</v>
      </c>
      <c r="O70" s="289"/>
      <c r="P70" s="289"/>
      <c r="Q70" s="289"/>
      <c r="R70" s="289"/>
    </row>
    <row r="71" spans="1:24" ht="21" customHeight="1">
      <c r="A71" s="128"/>
      <c r="B71" s="128"/>
      <c r="C71" s="302" t="s">
        <v>66</v>
      </c>
      <c r="D71" s="294">
        <v>6324000</v>
      </c>
      <c r="E71" s="78">
        <f>G71+H71+I71</f>
        <v>8769500</v>
      </c>
      <c r="F71" s="303">
        <f>E71-D71</f>
        <v>2445500</v>
      </c>
      <c r="G71" s="251">
        <f>6150790+525000</f>
        <v>6675790</v>
      </c>
      <c r="H71" s="251">
        <v>773710</v>
      </c>
      <c r="I71" s="256">
        <v>1320000</v>
      </c>
      <c r="J71" s="256"/>
      <c r="K71" s="302"/>
      <c r="L71" s="315"/>
      <c r="M71" s="312"/>
      <c r="N71" s="313">
        <f>SUM(N72:N75)</f>
        <v>8769500</v>
      </c>
      <c r="O71" s="289"/>
      <c r="P71" s="289"/>
      <c r="Q71" s="289"/>
      <c r="R71" s="289"/>
    </row>
    <row r="72" spans="1:24" ht="21" customHeight="1">
      <c r="A72" s="128"/>
      <c r="B72" s="128"/>
      <c r="C72" s="304"/>
      <c r="D72" s="268"/>
      <c r="E72" s="213"/>
      <c r="F72" s="253"/>
      <c r="G72" s="213"/>
      <c r="H72" s="213"/>
      <c r="I72" s="209"/>
      <c r="J72" s="353"/>
      <c r="K72" s="302" t="s">
        <v>262</v>
      </c>
      <c r="L72" s="315" t="s">
        <v>266</v>
      </c>
      <c r="M72" s="292" t="s">
        <v>43</v>
      </c>
      <c r="N72" s="319">
        <v>189500</v>
      </c>
      <c r="O72" s="289"/>
      <c r="P72" s="289"/>
      <c r="Q72" s="289"/>
      <c r="R72" s="289"/>
      <c r="X72" s="29"/>
    </row>
    <row r="73" spans="1:24" ht="21" customHeight="1">
      <c r="A73" s="128"/>
      <c r="B73" s="128"/>
      <c r="C73" s="132"/>
      <c r="D73" s="133"/>
      <c r="E73" s="91"/>
      <c r="F73" s="93"/>
      <c r="G73" s="91"/>
      <c r="H73" s="91"/>
      <c r="I73" s="91"/>
      <c r="J73" s="91"/>
      <c r="K73" s="302" t="s">
        <v>263</v>
      </c>
      <c r="L73" s="315">
        <v>0</v>
      </c>
      <c r="M73" s="292" t="s">
        <v>43</v>
      </c>
      <c r="N73" s="319">
        <v>0</v>
      </c>
      <c r="O73" s="289"/>
      <c r="P73" s="289"/>
      <c r="Q73" s="289"/>
      <c r="R73" s="289"/>
      <c r="X73" s="29"/>
    </row>
    <row r="74" spans="1:24" ht="21" customHeight="1">
      <c r="A74" s="128"/>
      <c r="B74" s="128"/>
      <c r="C74" s="132"/>
      <c r="D74" s="133"/>
      <c r="E74" s="91"/>
      <c r="F74" s="93"/>
      <c r="G74" s="91"/>
      <c r="H74" s="91"/>
      <c r="I74" s="91"/>
      <c r="J74" s="91"/>
      <c r="K74" s="302" t="s">
        <v>264</v>
      </c>
      <c r="L74" s="315" t="s">
        <v>285</v>
      </c>
      <c r="M74" s="292" t="s">
        <v>43</v>
      </c>
      <c r="N74" s="319">
        <v>5940000</v>
      </c>
      <c r="O74" s="289"/>
      <c r="P74" s="289"/>
      <c r="Q74" s="289"/>
      <c r="R74" s="289"/>
      <c r="X74" s="29"/>
    </row>
    <row r="75" spans="1:24" ht="21" customHeight="1">
      <c r="A75" s="128"/>
      <c r="B75" s="128"/>
      <c r="C75" s="132"/>
      <c r="D75" s="133"/>
      <c r="E75" s="91"/>
      <c r="F75" s="93"/>
      <c r="G75" s="91"/>
      <c r="H75" s="91"/>
      <c r="I75" s="91"/>
      <c r="J75" s="91"/>
      <c r="K75" s="314" t="s">
        <v>265</v>
      </c>
      <c r="L75" s="315" t="s">
        <v>286</v>
      </c>
      <c r="M75" s="292" t="s">
        <v>43</v>
      </c>
      <c r="N75" s="298">
        <v>2640000</v>
      </c>
      <c r="O75" s="289"/>
      <c r="P75" s="289"/>
      <c r="Q75" s="289"/>
      <c r="R75" s="289"/>
    </row>
    <row r="76" spans="1:24" ht="21" customHeight="1">
      <c r="A76" s="128"/>
      <c r="B76" s="473" t="s">
        <v>55</v>
      </c>
      <c r="C76" s="473"/>
      <c r="D76" s="341">
        <f>SUM(D77,D79,D87,D91,D94,D98)</f>
        <v>11300000</v>
      </c>
      <c r="E76" s="342">
        <f>E77+E79+E87+E91+E98+E94</f>
        <v>8500000</v>
      </c>
      <c r="F76" s="346">
        <f>E76-D76</f>
        <v>-2800000</v>
      </c>
      <c r="G76" s="347">
        <f>G77+G79+G87+G91+G98+G94</f>
        <v>8500000</v>
      </c>
      <c r="H76" s="342">
        <f>H77+H79+H87+H91+H98</f>
        <v>0</v>
      </c>
      <c r="I76" s="342">
        <f>I77+I79+I87+I91+I98</f>
        <v>0</v>
      </c>
      <c r="J76" s="359"/>
      <c r="K76" s="338"/>
      <c r="L76" s="339"/>
      <c r="M76" s="340"/>
      <c r="N76" s="342">
        <f>N77+N79+N87+N91+N98+N94</f>
        <v>8500000</v>
      </c>
      <c r="O76" s="289"/>
      <c r="P76" s="289"/>
      <c r="Q76" s="289"/>
      <c r="R76" s="289"/>
    </row>
    <row r="77" spans="1:24" ht="21" customHeight="1">
      <c r="A77" s="128"/>
      <c r="B77" s="128"/>
      <c r="C77" s="199" t="s">
        <v>12</v>
      </c>
      <c r="D77" s="195">
        <v>192000</v>
      </c>
      <c r="E77" s="78">
        <f>SUM(G77:I77)</f>
        <v>31000</v>
      </c>
      <c r="F77" s="79">
        <f>E77-D77</f>
        <v>-161000</v>
      </c>
      <c r="G77" s="79">
        <v>31000</v>
      </c>
      <c r="H77" s="79">
        <v>0</v>
      </c>
      <c r="I77" s="79">
        <v>0</v>
      </c>
      <c r="J77" s="79"/>
      <c r="K77" s="247"/>
      <c r="L77" s="320"/>
      <c r="M77" s="321"/>
      <c r="N77" s="299">
        <f>N78</f>
        <v>31000</v>
      </c>
      <c r="O77" s="289"/>
      <c r="P77" s="289"/>
      <c r="Q77" s="289"/>
      <c r="R77" s="289"/>
    </row>
    <row r="78" spans="1:24" ht="21" customHeight="1">
      <c r="A78" s="128"/>
      <c r="B78" s="128"/>
      <c r="C78" s="199"/>
      <c r="D78" s="195"/>
      <c r="E78" s="79"/>
      <c r="F78" s="79"/>
      <c r="G78" s="79"/>
      <c r="H78" s="79"/>
      <c r="I78" s="79"/>
      <c r="J78" s="79"/>
      <c r="K78" s="302" t="s">
        <v>267</v>
      </c>
      <c r="L78" s="311" t="s">
        <v>320</v>
      </c>
      <c r="M78" s="292" t="s">
        <v>43</v>
      </c>
      <c r="N78" s="298">
        <v>31000</v>
      </c>
      <c r="O78" s="289"/>
      <c r="P78" s="289"/>
      <c r="Q78" s="289"/>
      <c r="R78" s="289"/>
    </row>
    <row r="79" spans="1:24" ht="21" customHeight="1">
      <c r="A79" s="128"/>
      <c r="B79" s="128"/>
      <c r="C79" s="284" t="s">
        <v>13</v>
      </c>
      <c r="D79" s="203">
        <v>736000</v>
      </c>
      <c r="E79" s="78">
        <f>SUM(G79:I79)</f>
        <v>1351220</v>
      </c>
      <c r="F79" s="79">
        <f>E79-D79</f>
        <v>615220</v>
      </c>
      <c r="G79" s="248">
        <v>1351220</v>
      </c>
      <c r="H79" s="248">
        <v>0</v>
      </c>
      <c r="I79" s="248">
        <v>0</v>
      </c>
      <c r="J79" s="248"/>
      <c r="K79" s="295"/>
      <c r="L79" s="306"/>
      <c r="M79" s="292"/>
      <c r="N79" s="299">
        <f>SUM(N80:N86)</f>
        <v>1351220</v>
      </c>
      <c r="O79" s="289"/>
      <c r="P79" s="289"/>
      <c r="Q79" s="289"/>
      <c r="R79" s="289"/>
      <c r="S79" s="279"/>
    </row>
    <row r="80" spans="1:24" ht="21" customHeight="1">
      <c r="A80" s="128"/>
      <c r="B80" s="128"/>
      <c r="C80" s="128"/>
      <c r="D80" s="130"/>
      <c r="E80" s="130"/>
      <c r="F80" s="208"/>
      <c r="G80" s="121"/>
      <c r="H80" s="90"/>
      <c r="I80" s="90"/>
      <c r="J80" s="90"/>
      <c r="K80" s="314" t="s">
        <v>228</v>
      </c>
      <c r="L80" s="315" t="s">
        <v>316</v>
      </c>
      <c r="M80" s="292" t="s">
        <v>43</v>
      </c>
      <c r="N80" s="298">
        <v>817300</v>
      </c>
      <c r="O80" s="289"/>
      <c r="P80" s="289"/>
      <c r="Q80" s="289"/>
      <c r="R80" s="289"/>
    </row>
    <row r="81" spans="1:18" ht="21" customHeight="1">
      <c r="A81" s="128"/>
      <c r="B81" s="128"/>
      <c r="C81" s="128"/>
      <c r="D81" s="130"/>
      <c r="E81" s="130"/>
      <c r="F81" s="131"/>
      <c r="G81" s="121"/>
      <c r="H81" s="90"/>
      <c r="I81" s="90"/>
      <c r="J81" s="90"/>
      <c r="K81" s="317" t="s">
        <v>229</v>
      </c>
      <c r="L81" s="315" t="s">
        <v>324</v>
      </c>
      <c r="M81" s="292" t="s">
        <v>43</v>
      </c>
      <c r="N81" s="298">
        <v>100000</v>
      </c>
      <c r="O81" s="289"/>
      <c r="P81" s="289"/>
      <c r="Q81" s="289"/>
      <c r="R81" s="289"/>
    </row>
    <row r="82" spans="1:18" ht="21" customHeight="1">
      <c r="A82" s="128"/>
      <c r="B82" s="128"/>
      <c r="C82" s="128"/>
      <c r="D82" s="130"/>
      <c r="E82" s="130"/>
      <c r="F82" s="131"/>
      <c r="G82" s="90"/>
      <c r="H82" s="90"/>
      <c r="I82" s="90"/>
      <c r="J82" s="90"/>
      <c r="K82" s="318" t="s">
        <v>268</v>
      </c>
      <c r="L82" s="315" t="s">
        <v>315</v>
      </c>
      <c r="M82" s="292" t="s">
        <v>43</v>
      </c>
      <c r="N82" s="298">
        <v>60000</v>
      </c>
      <c r="O82" s="289"/>
      <c r="P82" s="289"/>
      <c r="Q82" s="289"/>
      <c r="R82" s="289"/>
    </row>
    <row r="83" spans="1:18" ht="21" customHeight="1">
      <c r="A83" s="128"/>
      <c r="B83" s="128"/>
      <c r="C83" s="128"/>
      <c r="D83" s="130"/>
      <c r="E83" s="130"/>
      <c r="F83" s="131"/>
      <c r="G83" s="90"/>
      <c r="H83" s="90"/>
      <c r="I83" s="90"/>
      <c r="J83" s="90"/>
      <c r="K83" s="318" t="s">
        <v>269</v>
      </c>
      <c r="L83" s="315" t="s">
        <v>317</v>
      </c>
      <c r="M83" s="292" t="s">
        <v>43</v>
      </c>
      <c r="N83" s="298">
        <v>15920</v>
      </c>
      <c r="O83" s="289"/>
      <c r="P83" s="289"/>
      <c r="Q83" s="289"/>
      <c r="R83" s="289"/>
    </row>
    <row r="84" spans="1:18" ht="21" customHeight="1">
      <c r="A84" s="128"/>
      <c r="B84" s="128"/>
      <c r="C84" s="128"/>
      <c r="D84" s="130"/>
      <c r="E84" s="130"/>
      <c r="F84" s="131"/>
      <c r="G84" s="90"/>
      <c r="H84" s="90"/>
      <c r="I84" s="90"/>
      <c r="J84" s="90"/>
      <c r="K84" s="317" t="s">
        <v>270</v>
      </c>
      <c r="L84" s="315" t="s">
        <v>293</v>
      </c>
      <c r="M84" s="292" t="s">
        <v>43</v>
      </c>
      <c r="N84" s="298">
        <v>100000</v>
      </c>
      <c r="O84" s="289"/>
      <c r="P84" s="289"/>
      <c r="Q84" s="289"/>
      <c r="R84" s="289"/>
    </row>
    <row r="85" spans="1:18" ht="21" customHeight="1">
      <c r="A85" s="128"/>
      <c r="B85" s="128"/>
      <c r="C85" s="128"/>
      <c r="D85" s="130"/>
      <c r="E85" s="130"/>
      <c r="F85" s="131"/>
      <c r="G85" s="90"/>
      <c r="H85" s="90"/>
      <c r="I85" s="90"/>
      <c r="J85" s="90"/>
      <c r="K85" s="302" t="s">
        <v>271</v>
      </c>
      <c r="L85" s="315" t="s">
        <v>272</v>
      </c>
      <c r="M85" s="292" t="s">
        <v>43</v>
      </c>
      <c r="N85" s="319">
        <v>60000</v>
      </c>
      <c r="O85" s="289"/>
      <c r="P85" s="289"/>
      <c r="Q85" s="289"/>
      <c r="R85" s="289"/>
    </row>
    <row r="86" spans="1:18" ht="21" customHeight="1">
      <c r="A86" s="128"/>
      <c r="B86" s="128"/>
      <c r="C86" s="199"/>
      <c r="D86" s="195"/>
      <c r="E86" s="195"/>
      <c r="F86" s="196"/>
      <c r="G86" s="79"/>
      <c r="H86" s="79"/>
      <c r="I86" s="79"/>
      <c r="J86" s="79"/>
      <c r="K86" s="314" t="s">
        <v>232</v>
      </c>
      <c r="L86" s="315" t="s">
        <v>273</v>
      </c>
      <c r="M86" s="292" t="s">
        <v>43</v>
      </c>
      <c r="N86" s="319">
        <v>198000</v>
      </c>
      <c r="O86" s="289"/>
      <c r="P86" s="289"/>
      <c r="Q86" s="289"/>
      <c r="R86" s="289"/>
    </row>
    <row r="87" spans="1:18" ht="20.25" customHeight="1">
      <c r="A87" s="128"/>
      <c r="B87" s="128"/>
      <c r="C87" s="284" t="s">
        <v>178</v>
      </c>
      <c r="D87" s="203">
        <v>1260000</v>
      </c>
      <c r="E87" s="78">
        <f>SUM(G87:I87)</f>
        <v>568710</v>
      </c>
      <c r="F87" s="79">
        <f>E87-D87</f>
        <v>-691290</v>
      </c>
      <c r="G87" s="249">
        <v>568710</v>
      </c>
      <c r="H87" s="248">
        <v>0</v>
      </c>
      <c r="I87" s="249">
        <v>0</v>
      </c>
      <c r="J87" s="249"/>
      <c r="K87" s="309"/>
      <c r="L87" s="320"/>
      <c r="M87" s="321"/>
      <c r="N87" s="299">
        <f>SUM(N88:N90)</f>
        <v>568710</v>
      </c>
      <c r="O87" s="289"/>
      <c r="P87" s="289"/>
      <c r="Q87" s="289"/>
      <c r="R87" s="289"/>
    </row>
    <row r="88" spans="1:18" ht="20.25" customHeight="1">
      <c r="A88" s="128"/>
      <c r="B88" s="128"/>
      <c r="C88" s="202"/>
      <c r="D88" s="207"/>
      <c r="E88" s="208"/>
      <c r="F88" s="212"/>
      <c r="G88" s="208"/>
      <c r="H88" s="212"/>
      <c r="I88" s="208"/>
      <c r="J88" s="208"/>
      <c r="K88" s="314" t="s">
        <v>274</v>
      </c>
      <c r="L88" s="315" t="s">
        <v>278</v>
      </c>
      <c r="M88" s="292" t="s">
        <v>43</v>
      </c>
      <c r="N88" s="298">
        <v>36300</v>
      </c>
      <c r="O88" s="289"/>
      <c r="P88" s="289"/>
      <c r="Q88" s="289"/>
      <c r="R88" s="289"/>
    </row>
    <row r="89" spans="1:18" ht="20.25" customHeight="1">
      <c r="A89" s="128"/>
      <c r="B89" s="92"/>
      <c r="C89" s="128"/>
      <c r="D89" s="130"/>
      <c r="E89" s="131"/>
      <c r="F89" s="90"/>
      <c r="G89" s="131"/>
      <c r="H89" s="90"/>
      <c r="I89" s="131"/>
      <c r="J89" s="131"/>
      <c r="K89" s="254" t="s">
        <v>237</v>
      </c>
      <c r="L89" s="315" t="s">
        <v>277</v>
      </c>
      <c r="M89" s="292" t="s">
        <v>43</v>
      </c>
      <c r="N89" s="298">
        <v>301200</v>
      </c>
      <c r="O89" s="289"/>
      <c r="P89" s="289"/>
      <c r="Q89" s="289"/>
      <c r="R89" s="289"/>
    </row>
    <row r="90" spans="1:18" ht="20.25" customHeight="1">
      <c r="A90" s="128"/>
      <c r="B90" s="92"/>
      <c r="C90" s="199"/>
      <c r="D90" s="195"/>
      <c r="E90" s="196"/>
      <c r="F90" s="79"/>
      <c r="G90" s="79"/>
      <c r="H90" s="79"/>
      <c r="I90" s="196"/>
      <c r="J90" s="196"/>
      <c r="K90" s="254" t="s">
        <v>275</v>
      </c>
      <c r="L90" s="315" t="s">
        <v>276</v>
      </c>
      <c r="M90" s="292" t="s">
        <v>43</v>
      </c>
      <c r="N90" s="298">
        <v>231210</v>
      </c>
      <c r="O90" s="289"/>
      <c r="P90" s="289"/>
      <c r="Q90" s="289"/>
      <c r="R90" s="289"/>
    </row>
    <row r="91" spans="1:18" ht="20.25" customHeight="1">
      <c r="A91" s="128"/>
      <c r="B91" s="128"/>
      <c r="C91" s="247" t="s">
        <v>176</v>
      </c>
      <c r="D91" s="250">
        <v>1280000</v>
      </c>
      <c r="E91" s="78">
        <f>SUM(G91:I91)</f>
        <v>1327070</v>
      </c>
      <c r="F91" s="79">
        <f>E91-D91</f>
        <v>47070</v>
      </c>
      <c r="G91" s="251">
        <v>1327070</v>
      </c>
      <c r="H91" s="248">
        <v>0</v>
      </c>
      <c r="I91" s="248">
        <v>0</v>
      </c>
      <c r="J91" s="248"/>
      <c r="K91" s="309"/>
      <c r="L91" s="320"/>
      <c r="M91" s="321"/>
      <c r="N91" s="299">
        <f>SUM(N92:N93)</f>
        <v>1327070</v>
      </c>
      <c r="O91" s="289"/>
      <c r="P91" s="289"/>
      <c r="Q91" s="289"/>
      <c r="R91" s="289"/>
    </row>
    <row r="92" spans="1:18" ht="20.25" customHeight="1">
      <c r="A92" s="128"/>
      <c r="B92" s="128"/>
      <c r="C92" s="202"/>
      <c r="D92" s="207"/>
      <c r="E92" s="208"/>
      <c r="F92" s="212"/>
      <c r="G92" s="300"/>
      <c r="H92" s="208"/>
      <c r="I92" s="208"/>
      <c r="J92" s="208"/>
      <c r="K92" s="247" t="s">
        <v>243</v>
      </c>
      <c r="L92" s="320" t="s">
        <v>314</v>
      </c>
      <c r="M92" s="292" t="s">
        <v>43</v>
      </c>
      <c r="N92" s="293">
        <v>1300000</v>
      </c>
      <c r="O92" s="289"/>
      <c r="P92" s="289"/>
      <c r="Q92" s="289"/>
      <c r="R92" s="289"/>
    </row>
    <row r="93" spans="1:18" ht="20.25" customHeight="1">
      <c r="A93" s="128"/>
      <c r="B93" s="128"/>
      <c r="C93" s="199"/>
      <c r="D93" s="195"/>
      <c r="E93" s="196"/>
      <c r="F93" s="79"/>
      <c r="G93" s="301"/>
      <c r="H93" s="196"/>
      <c r="I93" s="196"/>
      <c r="J93" s="196"/>
      <c r="K93" s="247" t="s">
        <v>245</v>
      </c>
      <c r="L93" s="320" t="s">
        <v>279</v>
      </c>
      <c r="M93" s="292" t="s">
        <v>43</v>
      </c>
      <c r="N93" s="293">
        <v>27070</v>
      </c>
      <c r="O93" s="289"/>
      <c r="P93" s="289"/>
      <c r="Q93" s="289"/>
      <c r="R93" s="289"/>
    </row>
    <row r="94" spans="1:18" ht="20.25" customHeight="1">
      <c r="A94" s="128"/>
      <c r="B94" s="128"/>
      <c r="C94" s="247" t="s">
        <v>16</v>
      </c>
      <c r="D94" s="250">
        <v>1700000</v>
      </c>
      <c r="E94" s="78">
        <f>SUM(G94:I94)</f>
        <v>1760000</v>
      </c>
      <c r="F94" s="79">
        <f>E94-D94</f>
        <v>60000</v>
      </c>
      <c r="G94" s="256">
        <v>1760000</v>
      </c>
      <c r="H94" s="249">
        <v>0</v>
      </c>
      <c r="I94" s="249">
        <v>0</v>
      </c>
      <c r="J94" s="249"/>
      <c r="K94" s="295"/>
      <c r="L94" s="306"/>
      <c r="M94" s="292"/>
      <c r="N94" s="299">
        <f>SUM(N95:N97)</f>
        <v>1760000</v>
      </c>
      <c r="O94" s="289"/>
      <c r="P94" s="289"/>
      <c r="Q94" s="289"/>
      <c r="R94" s="289"/>
    </row>
    <row r="95" spans="1:18" ht="20.25" customHeight="1">
      <c r="A95" s="128"/>
      <c r="B95" s="128"/>
      <c r="C95" s="202"/>
      <c r="D95" s="207"/>
      <c r="E95" s="208"/>
      <c r="F95" s="212"/>
      <c r="G95" s="208"/>
      <c r="H95" s="208"/>
      <c r="I95" s="208"/>
      <c r="J95" s="208"/>
      <c r="K95" s="295" t="s">
        <v>257</v>
      </c>
      <c r="L95" s="306" t="s">
        <v>281</v>
      </c>
      <c r="M95" s="292" t="s">
        <v>43</v>
      </c>
      <c r="N95" s="293">
        <v>600000</v>
      </c>
      <c r="O95" s="289"/>
      <c r="P95" s="289"/>
      <c r="Q95" s="289"/>
      <c r="R95" s="289"/>
    </row>
    <row r="96" spans="1:18" ht="20.25" customHeight="1">
      <c r="A96" s="128"/>
      <c r="B96" s="128"/>
      <c r="C96" s="128"/>
      <c r="D96" s="130"/>
      <c r="E96" s="131"/>
      <c r="F96" s="90"/>
      <c r="G96" s="131"/>
      <c r="H96" s="131"/>
      <c r="I96" s="131"/>
      <c r="J96" s="131"/>
      <c r="K96" s="254" t="s">
        <v>280</v>
      </c>
      <c r="L96" s="306" t="s">
        <v>287</v>
      </c>
      <c r="M96" s="292" t="s">
        <v>43</v>
      </c>
      <c r="N96" s="293">
        <v>1100000</v>
      </c>
      <c r="O96" s="289"/>
      <c r="P96" s="289"/>
      <c r="Q96" s="289"/>
      <c r="R96" s="289"/>
    </row>
    <row r="97" spans="1:18" ht="20.25" customHeight="1">
      <c r="A97" s="128"/>
      <c r="B97" s="128"/>
      <c r="C97" s="199"/>
      <c r="D97" s="195"/>
      <c r="E97" s="196"/>
      <c r="F97" s="79"/>
      <c r="G97" s="196"/>
      <c r="H97" s="196"/>
      <c r="I97" s="196"/>
      <c r="J97" s="196"/>
      <c r="K97" s="314" t="s">
        <v>259</v>
      </c>
      <c r="L97" s="315" t="s">
        <v>319</v>
      </c>
      <c r="M97" s="292" t="s">
        <v>43</v>
      </c>
      <c r="N97" s="298">
        <v>60000</v>
      </c>
      <c r="O97" s="289"/>
      <c r="P97" s="289"/>
      <c r="Q97" s="289"/>
      <c r="R97" s="289"/>
    </row>
    <row r="98" spans="1:18" ht="20.25" customHeight="1">
      <c r="A98" s="128"/>
      <c r="B98" s="128"/>
      <c r="C98" s="247" t="s">
        <v>179</v>
      </c>
      <c r="D98" s="250">
        <v>6132000</v>
      </c>
      <c r="E98" s="78">
        <f>SUM(G98:I98)</f>
        <v>3462000</v>
      </c>
      <c r="F98" s="79">
        <f>E98-D98</f>
        <v>-2670000</v>
      </c>
      <c r="G98" s="249">
        <v>3462000</v>
      </c>
      <c r="H98" s="249">
        <v>0</v>
      </c>
      <c r="I98" s="249">
        <v>0</v>
      </c>
      <c r="J98" s="249"/>
      <c r="K98" s="254"/>
      <c r="L98" s="306"/>
      <c r="M98" s="292"/>
      <c r="N98" s="299">
        <f>SUM(N99:N102)</f>
        <v>3462000</v>
      </c>
      <c r="O98" s="289"/>
      <c r="P98" s="289"/>
      <c r="Q98" s="289"/>
      <c r="R98" s="289"/>
    </row>
    <row r="99" spans="1:18" ht="20.25" customHeight="1">
      <c r="A99" s="128"/>
      <c r="B99" s="128"/>
      <c r="C99" s="202"/>
      <c r="D99" s="207"/>
      <c r="E99" s="208"/>
      <c r="F99" s="212"/>
      <c r="G99" s="208"/>
      <c r="H99" s="208"/>
      <c r="I99" s="208"/>
      <c r="J99" s="208"/>
      <c r="K99" s="314" t="s">
        <v>282</v>
      </c>
      <c r="L99" s="315" t="s">
        <v>318</v>
      </c>
      <c r="M99" s="292" t="s">
        <v>43</v>
      </c>
      <c r="N99" s="298">
        <v>162000</v>
      </c>
      <c r="O99" s="289"/>
      <c r="P99" s="289"/>
      <c r="Q99" s="289"/>
      <c r="R99" s="289"/>
    </row>
    <row r="100" spans="1:18" ht="20.25" customHeight="1">
      <c r="A100" s="128"/>
      <c r="B100" s="128"/>
      <c r="C100" s="128"/>
      <c r="D100" s="130"/>
      <c r="E100" s="131"/>
      <c r="F100" s="90"/>
      <c r="G100" s="131"/>
      <c r="H100" s="131"/>
      <c r="I100" s="131"/>
      <c r="J100" s="131"/>
      <c r="K100" s="314" t="s">
        <v>263</v>
      </c>
      <c r="L100" s="315">
        <v>0</v>
      </c>
      <c r="M100" s="292" t="s">
        <v>43</v>
      </c>
      <c r="N100" s="298">
        <v>0</v>
      </c>
      <c r="O100" s="289"/>
      <c r="P100" s="289"/>
      <c r="Q100" s="289"/>
      <c r="R100" s="289"/>
    </row>
    <row r="101" spans="1:18" ht="20.25" customHeight="1">
      <c r="A101" s="128"/>
      <c r="B101" s="128"/>
      <c r="C101" s="128"/>
      <c r="D101" s="130"/>
      <c r="E101" s="131"/>
      <c r="F101" s="90"/>
      <c r="G101" s="131"/>
      <c r="H101" s="131"/>
      <c r="I101" s="131"/>
      <c r="J101" s="131"/>
      <c r="K101" s="302" t="s">
        <v>264</v>
      </c>
      <c r="L101" s="315" t="s">
        <v>283</v>
      </c>
      <c r="M101" s="292" t="s">
        <v>43</v>
      </c>
      <c r="N101" s="319">
        <v>1980000</v>
      </c>
      <c r="O101" s="289"/>
      <c r="P101" s="289"/>
      <c r="Q101" s="289"/>
      <c r="R101" s="289"/>
    </row>
    <row r="102" spans="1:18" ht="20.25" customHeight="1">
      <c r="A102" s="128"/>
      <c r="B102" s="128"/>
      <c r="C102" s="199"/>
      <c r="D102" s="195"/>
      <c r="E102" s="196"/>
      <c r="F102" s="79"/>
      <c r="G102" s="196"/>
      <c r="H102" s="196"/>
      <c r="I102" s="196"/>
      <c r="J102" s="196"/>
      <c r="K102" s="302" t="s">
        <v>288</v>
      </c>
      <c r="L102" s="315" t="s">
        <v>284</v>
      </c>
      <c r="M102" s="292" t="s">
        <v>43</v>
      </c>
      <c r="N102" s="298">
        <v>1320000</v>
      </c>
      <c r="O102" s="289"/>
      <c r="P102" s="289"/>
      <c r="Q102" s="289"/>
      <c r="R102" s="289"/>
    </row>
    <row r="103" spans="1:18" ht="20.25" customHeight="1">
      <c r="A103" s="472" t="s">
        <v>180</v>
      </c>
      <c r="B103" s="472"/>
      <c r="C103" s="472"/>
      <c r="D103" s="201">
        <f>D104+D108</f>
        <v>700000</v>
      </c>
      <c r="E103" s="275">
        <f>SUM(E104,E108)</f>
        <v>500000</v>
      </c>
      <c r="F103" s="274">
        <f t="shared" ref="F103:F114" si="2">E103-D103</f>
        <v>-200000</v>
      </c>
      <c r="G103" s="275"/>
      <c r="H103" s="275"/>
      <c r="I103" s="275">
        <f>SUM(I104,I108)</f>
        <v>500000</v>
      </c>
      <c r="J103" s="275"/>
      <c r="K103" s="247"/>
      <c r="L103" s="320"/>
      <c r="M103" s="321"/>
      <c r="N103" s="309"/>
      <c r="O103" s="289"/>
      <c r="P103" s="289"/>
      <c r="Q103" s="289"/>
      <c r="R103" s="289"/>
    </row>
    <row r="104" spans="1:18" ht="20.25" customHeight="1">
      <c r="A104" s="202"/>
      <c r="B104" s="473" t="s">
        <v>181</v>
      </c>
      <c r="C104" s="473"/>
      <c r="D104" s="341">
        <f>SUM(D105,D106,D107)</f>
        <v>600000</v>
      </c>
      <c r="E104" s="342">
        <f>SUM(E105:E107)</f>
        <v>500000</v>
      </c>
      <c r="F104" s="348">
        <f t="shared" si="2"/>
        <v>-100000</v>
      </c>
      <c r="G104" s="342">
        <f>SUM(G105:G107)</f>
        <v>0</v>
      </c>
      <c r="H104" s="342">
        <f>SUM(H105:H107)</f>
        <v>0</v>
      </c>
      <c r="I104" s="342">
        <f>SUM(I105:I107)</f>
        <v>500000</v>
      </c>
      <c r="J104" s="359"/>
      <c r="K104" s="338"/>
      <c r="L104" s="339"/>
      <c r="M104" s="340"/>
      <c r="N104" s="342">
        <f>SUM(N105:N107)</f>
        <v>500000</v>
      </c>
      <c r="O104" s="289"/>
      <c r="P104" s="289"/>
      <c r="Q104" s="289"/>
      <c r="R104" s="289"/>
    </row>
    <row r="105" spans="1:18" ht="20.25" customHeight="1">
      <c r="A105" s="128"/>
      <c r="B105" s="202"/>
      <c r="C105" s="284" t="s">
        <v>17</v>
      </c>
      <c r="D105" s="203"/>
      <c r="E105" s="203"/>
      <c r="F105" s="250">
        <f t="shared" si="2"/>
        <v>0</v>
      </c>
      <c r="G105" s="249">
        <v>0</v>
      </c>
      <c r="H105" s="249">
        <v>0</v>
      </c>
      <c r="I105" s="248">
        <v>0</v>
      </c>
      <c r="J105" s="248"/>
      <c r="K105" s="295" t="s">
        <v>294</v>
      </c>
      <c r="L105" s="322">
        <v>0</v>
      </c>
      <c r="M105" s="292" t="s">
        <v>43</v>
      </c>
      <c r="N105" s="309">
        <v>0</v>
      </c>
      <c r="O105" s="289"/>
      <c r="P105" s="289"/>
      <c r="Q105" s="289"/>
      <c r="R105" s="289"/>
    </row>
    <row r="106" spans="1:18" ht="20.25" customHeight="1">
      <c r="A106" s="128"/>
      <c r="B106" s="128"/>
      <c r="C106" s="284" t="s">
        <v>94</v>
      </c>
      <c r="D106" s="203">
        <v>500000</v>
      </c>
      <c r="E106" s="203">
        <v>500000</v>
      </c>
      <c r="F106" s="250">
        <f t="shared" si="2"/>
        <v>0</v>
      </c>
      <c r="G106" s="249">
        <v>0</v>
      </c>
      <c r="H106" s="249">
        <v>0</v>
      </c>
      <c r="I106" s="251">
        <v>500000</v>
      </c>
      <c r="J106" s="251"/>
      <c r="K106" s="295" t="s">
        <v>289</v>
      </c>
      <c r="L106" s="323" t="s">
        <v>291</v>
      </c>
      <c r="M106" s="292" t="s">
        <v>292</v>
      </c>
      <c r="N106" s="309">
        <v>500000</v>
      </c>
      <c r="O106" s="289"/>
      <c r="P106" s="289"/>
      <c r="Q106" s="289"/>
      <c r="R106" s="289"/>
    </row>
    <row r="107" spans="1:18" ht="20.25" customHeight="1">
      <c r="A107" s="128"/>
      <c r="B107" s="128"/>
      <c r="C107" s="247" t="s">
        <v>122</v>
      </c>
      <c r="D107" s="250">
        <v>100000</v>
      </c>
      <c r="E107" s="78">
        <v>0</v>
      </c>
      <c r="F107" s="250">
        <f t="shared" si="2"/>
        <v>-100000</v>
      </c>
      <c r="G107" s="249">
        <v>0</v>
      </c>
      <c r="H107" s="249">
        <v>0</v>
      </c>
      <c r="I107" s="248">
        <v>0</v>
      </c>
      <c r="J107" s="248"/>
      <c r="K107" s="254" t="s">
        <v>290</v>
      </c>
      <c r="L107" s="306">
        <v>0</v>
      </c>
      <c r="M107" s="292" t="s">
        <v>43</v>
      </c>
      <c r="N107" s="293">
        <v>0</v>
      </c>
      <c r="O107" s="289"/>
      <c r="P107" s="289"/>
      <c r="Q107" s="289"/>
      <c r="R107" s="289"/>
    </row>
    <row r="108" spans="1:18" ht="20.25" customHeight="1">
      <c r="A108" s="128"/>
      <c r="B108" s="473" t="s">
        <v>182</v>
      </c>
      <c r="C108" s="473"/>
      <c r="D108" s="343">
        <f>SUM(D109,D110,D111)</f>
        <v>100000</v>
      </c>
      <c r="E108" s="343">
        <f>SUM(E109:E111)</f>
        <v>0</v>
      </c>
      <c r="F108" s="349">
        <f t="shared" si="2"/>
        <v>-100000</v>
      </c>
      <c r="G108" s="343">
        <f>SUM(G109:G111)</f>
        <v>0</v>
      </c>
      <c r="H108" s="343">
        <f>SUM(H109:H111)</f>
        <v>0</v>
      </c>
      <c r="I108" s="343">
        <f>SUM(I109:I111)</f>
        <v>0</v>
      </c>
      <c r="J108" s="358"/>
      <c r="K108" s="338"/>
      <c r="L108" s="339"/>
      <c r="M108" s="340"/>
      <c r="N108" s="343">
        <f>SUM(N109:N111)</f>
        <v>0</v>
      </c>
      <c r="O108" s="289"/>
      <c r="P108" s="289"/>
      <c r="Q108" s="289"/>
      <c r="R108" s="289"/>
    </row>
    <row r="109" spans="1:18" ht="20.25" customHeight="1">
      <c r="A109" s="128"/>
      <c r="B109" s="202"/>
      <c r="C109" s="284" t="s">
        <v>17</v>
      </c>
      <c r="D109" s="203"/>
      <c r="E109" s="204">
        <v>0</v>
      </c>
      <c r="F109" s="249">
        <f t="shared" si="2"/>
        <v>0</v>
      </c>
      <c r="G109" s="249">
        <v>0</v>
      </c>
      <c r="H109" s="249">
        <v>0</v>
      </c>
      <c r="I109" s="248">
        <v>0</v>
      </c>
      <c r="J109" s="248"/>
      <c r="K109" s="247" t="s">
        <v>294</v>
      </c>
      <c r="L109" s="324"/>
      <c r="M109" s="292" t="s">
        <v>43</v>
      </c>
      <c r="N109" s="309">
        <v>0</v>
      </c>
      <c r="O109" s="289"/>
      <c r="P109" s="289"/>
      <c r="Q109" s="289"/>
      <c r="R109" s="289"/>
    </row>
    <row r="110" spans="1:18" ht="20.25" customHeight="1">
      <c r="A110" s="128"/>
      <c r="B110" s="128"/>
      <c r="C110" s="202" t="s">
        <v>94</v>
      </c>
      <c r="D110" s="207"/>
      <c r="E110" s="204">
        <v>0</v>
      </c>
      <c r="F110" s="249">
        <f t="shared" si="2"/>
        <v>0</v>
      </c>
      <c r="G110" s="208">
        <v>0</v>
      </c>
      <c r="H110" s="208">
        <v>0</v>
      </c>
      <c r="I110" s="212">
        <v>0</v>
      </c>
      <c r="J110" s="212"/>
      <c r="K110" s="295" t="s">
        <v>289</v>
      </c>
      <c r="L110" s="325"/>
      <c r="M110" s="292" t="s">
        <v>43</v>
      </c>
      <c r="N110" s="309">
        <v>0</v>
      </c>
      <c r="O110" s="289"/>
      <c r="P110" s="289"/>
      <c r="Q110" s="289"/>
      <c r="R110" s="289"/>
    </row>
    <row r="111" spans="1:18" ht="20.25" customHeight="1">
      <c r="A111" s="199"/>
      <c r="B111" s="199"/>
      <c r="C111" s="284" t="s">
        <v>122</v>
      </c>
      <c r="D111" s="203">
        <v>100000</v>
      </c>
      <c r="E111" s="215">
        <v>0</v>
      </c>
      <c r="F111" s="249">
        <f t="shared" si="2"/>
        <v>-100000</v>
      </c>
      <c r="G111" s="256">
        <v>0</v>
      </c>
      <c r="H111" s="256">
        <v>0</v>
      </c>
      <c r="I111" s="248">
        <v>0</v>
      </c>
      <c r="J111" s="248"/>
      <c r="K111" s="254" t="s">
        <v>290</v>
      </c>
      <c r="L111" s="306"/>
      <c r="M111" s="292" t="s">
        <v>43</v>
      </c>
      <c r="N111" s="293">
        <v>0</v>
      </c>
      <c r="O111" s="290"/>
      <c r="P111" s="290"/>
      <c r="Q111" s="290"/>
      <c r="R111" s="289"/>
    </row>
    <row r="112" spans="1:18" ht="19.5" customHeight="1">
      <c r="A112" s="462" t="s">
        <v>86</v>
      </c>
      <c r="B112" s="474"/>
      <c r="C112" s="464"/>
      <c r="D112" s="201">
        <f>D113+D133</f>
        <v>3868000</v>
      </c>
      <c r="E112" s="201">
        <f>SUM(E113,E133)</f>
        <v>10968000</v>
      </c>
      <c r="F112" s="249">
        <f t="shared" si="2"/>
        <v>7100000</v>
      </c>
      <c r="G112" s="201">
        <f>SUM(G113,G133)</f>
        <v>3500000</v>
      </c>
      <c r="H112" s="275">
        <f>SUM(H113,H133)</f>
        <v>300000</v>
      </c>
      <c r="I112" s="275">
        <f>SUM(I113,I133)</f>
        <v>7168000</v>
      </c>
      <c r="J112" s="275"/>
      <c r="K112" s="247"/>
      <c r="L112" s="324"/>
      <c r="M112" s="321"/>
      <c r="N112" s="307"/>
      <c r="O112" s="289"/>
      <c r="P112" s="289"/>
      <c r="Q112" s="289"/>
      <c r="R112" s="289"/>
    </row>
    <row r="113" spans="1:18" ht="19.5" customHeight="1">
      <c r="A113" s="128"/>
      <c r="B113" s="473" t="s">
        <v>183</v>
      </c>
      <c r="C113" s="473"/>
      <c r="D113" s="341">
        <f>SUM(D114,D116,D119,D121,D125,D127,D130)</f>
        <v>2968000</v>
      </c>
      <c r="E113" s="346">
        <f>E114+E116+E119+E121+E125+E127+E130</f>
        <v>7368000</v>
      </c>
      <c r="F113" s="346">
        <f t="shared" si="2"/>
        <v>4400000</v>
      </c>
      <c r="G113" s="346">
        <f>G114+G116+G119+G121+G125+G127+G130</f>
        <v>0</v>
      </c>
      <c r="H113" s="346">
        <f>H114+H116+H119+H121+H125+H127+H130</f>
        <v>200000</v>
      </c>
      <c r="I113" s="346">
        <f>I114+I116+I119+I121+I125+I127+I130</f>
        <v>7168000</v>
      </c>
      <c r="J113" s="348"/>
      <c r="K113" s="338"/>
      <c r="L113" s="339"/>
      <c r="M113" s="340"/>
      <c r="N113" s="342">
        <f>N114+N116+N119+N121+N125+N127+N130</f>
        <v>7368000</v>
      </c>
      <c r="O113" s="289"/>
      <c r="P113" s="289"/>
      <c r="Q113" s="289"/>
      <c r="R113" s="289"/>
    </row>
    <row r="114" spans="1:18" ht="19.5" customHeight="1">
      <c r="A114" s="128"/>
      <c r="B114" s="128"/>
      <c r="C114" s="221" t="s">
        <v>20</v>
      </c>
      <c r="D114" s="203">
        <v>100000</v>
      </c>
      <c r="E114" s="78"/>
      <c r="F114" s="255">
        <f t="shared" si="2"/>
        <v>-100000</v>
      </c>
      <c r="G114" s="248">
        <v>0</v>
      </c>
      <c r="H114" s="248"/>
      <c r="I114" s="249"/>
      <c r="J114" s="249"/>
      <c r="K114" s="247"/>
      <c r="L114" s="324"/>
      <c r="M114" s="321"/>
      <c r="N114" s="307">
        <f>N115</f>
        <v>0</v>
      </c>
      <c r="O114" s="289"/>
      <c r="P114" s="289"/>
      <c r="Q114" s="289"/>
      <c r="R114" s="289"/>
    </row>
    <row r="115" spans="1:18" ht="19.5" customHeight="1">
      <c r="A115" s="128"/>
      <c r="B115" s="128"/>
      <c r="C115" s="254"/>
      <c r="D115" s="250"/>
      <c r="E115" s="78"/>
      <c r="F115" s="255"/>
      <c r="G115" s="248"/>
      <c r="H115" s="248"/>
      <c r="I115" s="249"/>
      <c r="J115" s="90"/>
      <c r="K115" s="92" t="s">
        <v>148</v>
      </c>
      <c r="L115" s="324"/>
      <c r="M115" s="292" t="s">
        <v>43</v>
      </c>
      <c r="N115" s="309">
        <v>0</v>
      </c>
      <c r="O115" s="289"/>
      <c r="P115" s="289"/>
      <c r="Q115" s="289"/>
      <c r="R115" s="289"/>
    </row>
    <row r="116" spans="1:18" ht="19.5" customHeight="1">
      <c r="A116" s="128"/>
      <c r="B116" s="128"/>
      <c r="C116" s="284" t="s">
        <v>184</v>
      </c>
      <c r="D116" s="203">
        <v>200000</v>
      </c>
      <c r="E116" s="78">
        <v>100000</v>
      </c>
      <c r="F116" s="255">
        <f>E116-D116</f>
        <v>-100000</v>
      </c>
      <c r="G116" s="248">
        <v>0</v>
      </c>
      <c r="H116" s="248">
        <v>100000</v>
      </c>
      <c r="I116" s="249"/>
      <c r="J116" s="248"/>
      <c r="K116" s="269"/>
      <c r="L116" s="324"/>
      <c r="M116" s="321"/>
      <c r="N116" s="307">
        <f>N117+N118</f>
        <v>100000</v>
      </c>
      <c r="O116" s="289"/>
      <c r="P116" s="289"/>
      <c r="Q116" s="289"/>
      <c r="R116" s="289"/>
    </row>
    <row r="117" spans="1:18" ht="19.5" customHeight="1">
      <c r="A117" s="128"/>
      <c r="B117" s="128"/>
      <c r="C117" s="222"/>
      <c r="D117" s="223"/>
      <c r="E117" s="223"/>
      <c r="F117" s="255"/>
      <c r="G117" s="224"/>
      <c r="H117" s="212"/>
      <c r="I117" s="208"/>
      <c r="J117" s="208"/>
      <c r="K117" s="247" t="s">
        <v>149</v>
      </c>
      <c r="L117" s="324" t="s">
        <v>300</v>
      </c>
      <c r="M117" s="292" t="s">
        <v>43</v>
      </c>
      <c r="N117" s="309">
        <v>50000</v>
      </c>
      <c r="O117" s="289"/>
      <c r="P117" s="289"/>
      <c r="Q117" s="289"/>
      <c r="R117" s="289"/>
    </row>
    <row r="118" spans="1:18" ht="19.5" customHeight="1">
      <c r="A118" s="128"/>
      <c r="B118" s="128"/>
      <c r="C118" s="225"/>
      <c r="D118" s="220"/>
      <c r="E118" s="220"/>
      <c r="F118" s="255"/>
      <c r="G118" s="79"/>
      <c r="H118" s="79"/>
      <c r="I118" s="196"/>
      <c r="J118" s="196"/>
      <c r="K118" s="247" t="s">
        <v>150</v>
      </c>
      <c r="L118" s="296" t="s">
        <v>300</v>
      </c>
      <c r="M118" s="292" t="s">
        <v>43</v>
      </c>
      <c r="N118" s="309">
        <v>50000</v>
      </c>
      <c r="O118" s="289"/>
      <c r="P118" s="289"/>
      <c r="Q118" s="289"/>
      <c r="R118" s="289"/>
    </row>
    <row r="119" spans="1:18" ht="19.5" customHeight="1">
      <c r="A119" s="128"/>
      <c r="B119" s="128"/>
      <c r="C119" s="284" t="s">
        <v>185</v>
      </c>
      <c r="D119" s="203">
        <v>100000</v>
      </c>
      <c r="E119" s="78"/>
      <c r="F119" s="255">
        <f>E119-D119</f>
        <v>-100000</v>
      </c>
      <c r="G119" s="248">
        <v>0</v>
      </c>
      <c r="H119" s="248"/>
      <c r="I119" s="248"/>
      <c r="J119" s="248"/>
      <c r="K119" s="269"/>
      <c r="L119" s="324"/>
      <c r="M119" s="321"/>
      <c r="N119" s="307">
        <f>N120</f>
        <v>0</v>
      </c>
      <c r="O119" s="289"/>
      <c r="P119" s="289"/>
      <c r="Q119" s="289"/>
      <c r="R119" s="289"/>
    </row>
    <row r="120" spans="1:18" ht="19.5" customHeight="1">
      <c r="A120" s="128"/>
      <c r="B120" s="128"/>
      <c r="C120" s="225"/>
      <c r="D120" s="220"/>
      <c r="E120" s="220"/>
      <c r="F120" s="255"/>
      <c r="G120" s="79"/>
      <c r="H120" s="79"/>
      <c r="I120" s="79"/>
      <c r="J120" s="79"/>
      <c r="K120" s="114" t="s">
        <v>151</v>
      </c>
      <c r="L120" s="324"/>
      <c r="M120" s="292" t="s">
        <v>43</v>
      </c>
      <c r="N120" s="309"/>
      <c r="O120" s="289"/>
      <c r="P120" s="289"/>
      <c r="Q120" s="289"/>
      <c r="R120" s="289"/>
    </row>
    <row r="121" spans="1:18" ht="19.5" customHeight="1">
      <c r="A121" s="128"/>
      <c r="B121" s="128"/>
      <c r="C121" s="284" t="s">
        <v>186</v>
      </c>
      <c r="D121" s="226">
        <v>1100000</v>
      </c>
      <c r="E121" s="78">
        <v>1000000</v>
      </c>
      <c r="F121" s="255">
        <f>E121-D121</f>
        <v>-100000</v>
      </c>
      <c r="G121" s="248">
        <v>0</v>
      </c>
      <c r="H121" s="248">
        <v>0</v>
      </c>
      <c r="I121" s="248">
        <v>1000000</v>
      </c>
      <c r="J121" s="248"/>
      <c r="K121" s="269"/>
      <c r="L121" s="324"/>
      <c r="M121" s="292"/>
      <c r="N121" s="307">
        <f>N122+N123+N124</f>
        <v>1000000</v>
      </c>
      <c r="O121" s="289"/>
      <c r="P121" s="289"/>
      <c r="Q121" s="289"/>
      <c r="R121" s="289"/>
    </row>
    <row r="122" spans="1:18" ht="19.5" customHeight="1">
      <c r="A122" s="128"/>
      <c r="B122" s="128"/>
      <c r="C122" s="202"/>
      <c r="D122" s="227"/>
      <c r="E122" s="227"/>
      <c r="F122" s="255"/>
      <c r="G122" s="228"/>
      <c r="H122" s="228"/>
      <c r="I122" s="228"/>
      <c r="J122" s="228"/>
      <c r="K122" s="228" t="s">
        <v>159</v>
      </c>
      <c r="L122" s="324"/>
      <c r="M122" s="292" t="s">
        <v>43</v>
      </c>
      <c r="N122" s="309">
        <v>0</v>
      </c>
      <c r="O122" s="289"/>
      <c r="P122" s="289"/>
      <c r="Q122" s="289"/>
      <c r="R122" s="289"/>
    </row>
    <row r="123" spans="1:18" ht="19.5" customHeight="1">
      <c r="A123" s="128"/>
      <c r="B123" s="128"/>
      <c r="C123" s="128"/>
      <c r="D123" s="136"/>
      <c r="E123" s="136"/>
      <c r="F123" s="255"/>
      <c r="G123" s="92"/>
      <c r="H123" s="92"/>
      <c r="I123" s="92"/>
      <c r="J123" s="92"/>
      <c r="K123" s="92" t="s">
        <v>152</v>
      </c>
      <c r="L123" s="324" t="s">
        <v>298</v>
      </c>
      <c r="M123" s="292" t="s">
        <v>299</v>
      </c>
      <c r="N123" s="309">
        <v>1000000</v>
      </c>
      <c r="O123" s="289"/>
      <c r="P123" s="289"/>
      <c r="Q123" s="289"/>
      <c r="R123" s="289"/>
    </row>
    <row r="124" spans="1:18" ht="19.5" customHeight="1">
      <c r="A124" s="128"/>
      <c r="B124" s="128"/>
      <c r="C124" s="128"/>
      <c r="D124" s="136"/>
      <c r="E124" s="136"/>
      <c r="F124" s="255"/>
      <c r="G124" s="92"/>
      <c r="H124" s="92"/>
      <c r="I124" s="92"/>
      <c r="J124" s="92"/>
      <c r="K124" s="92" t="s">
        <v>158</v>
      </c>
      <c r="L124" s="324"/>
      <c r="M124" s="292" t="s">
        <v>43</v>
      </c>
      <c r="N124" s="309">
        <v>0</v>
      </c>
      <c r="O124" s="289"/>
      <c r="P124" s="289"/>
      <c r="Q124" s="289"/>
      <c r="R124" s="289"/>
    </row>
    <row r="125" spans="1:18" ht="19.5" customHeight="1">
      <c r="A125" s="128"/>
      <c r="B125" s="128"/>
      <c r="C125" s="229" t="s">
        <v>187</v>
      </c>
      <c r="D125" s="203">
        <v>100000</v>
      </c>
      <c r="E125" s="215"/>
      <c r="F125" s="255">
        <f>E125-D125</f>
        <v>-100000</v>
      </c>
      <c r="G125" s="248">
        <v>0</v>
      </c>
      <c r="H125" s="248"/>
      <c r="I125" s="248"/>
      <c r="J125" s="248"/>
      <c r="K125" s="269"/>
      <c r="L125" s="324"/>
      <c r="M125" s="321"/>
      <c r="N125" s="307">
        <f>N126</f>
        <v>0</v>
      </c>
      <c r="O125" s="289"/>
      <c r="P125" s="289"/>
      <c r="Q125" s="289"/>
      <c r="R125" s="289"/>
    </row>
    <row r="126" spans="1:18" ht="19.5" customHeight="1">
      <c r="A126" s="128"/>
      <c r="B126" s="128"/>
      <c r="C126" s="128"/>
      <c r="D126" s="130"/>
      <c r="E126" s="130"/>
      <c r="F126" s="255"/>
      <c r="G126" s="90"/>
      <c r="H126" s="90"/>
      <c r="I126" s="90"/>
      <c r="J126" s="90"/>
      <c r="K126" s="119" t="s">
        <v>153</v>
      </c>
      <c r="L126" s="324"/>
      <c r="M126" s="292" t="s">
        <v>43</v>
      </c>
      <c r="N126" s="309">
        <v>0</v>
      </c>
      <c r="O126" s="289"/>
      <c r="P126" s="289"/>
      <c r="Q126" s="289"/>
      <c r="R126" s="289"/>
    </row>
    <row r="127" spans="1:18" ht="19.5" customHeight="1">
      <c r="A127" s="128"/>
      <c r="B127" s="128"/>
      <c r="C127" s="284" t="s">
        <v>95</v>
      </c>
      <c r="D127" s="203">
        <v>200000</v>
      </c>
      <c r="E127" s="215">
        <v>100000</v>
      </c>
      <c r="F127" s="255">
        <f>E127-D127</f>
        <v>-100000</v>
      </c>
      <c r="G127" s="248">
        <v>0</v>
      </c>
      <c r="H127" s="249">
        <v>100000</v>
      </c>
      <c r="I127" s="248"/>
      <c r="J127" s="248"/>
      <c r="K127" s="272"/>
      <c r="L127" s="324"/>
      <c r="M127" s="321"/>
      <c r="N127" s="307">
        <f>N128+N129</f>
        <v>100000</v>
      </c>
      <c r="O127" s="289"/>
      <c r="P127" s="289"/>
      <c r="Q127" s="289"/>
      <c r="R127" s="289"/>
    </row>
    <row r="128" spans="1:18" ht="19.5" customHeight="1">
      <c r="A128" s="128"/>
      <c r="B128" s="128"/>
      <c r="C128" s="128"/>
      <c r="D128" s="207"/>
      <c r="E128" s="209"/>
      <c r="F128" s="255"/>
      <c r="G128" s="212"/>
      <c r="H128" s="208"/>
      <c r="I128" s="90"/>
      <c r="J128" s="90"/>
      <c r="K128" s="247" t="s">
        <v>154</v>
      </c>
      <c r="L128" s="324" t="s">
        <v>301</v>
      </c>
      <c r="M128" s="292" t="s">
        <v>43</v>
      </c>
      <c r="N128" s="309">
        <v>100000</v>
      </c>
      <c r="O128" s="289"/>
      <c r="P128" s="289"/>
      <c r="Q128" s="289"/>
      <c r="R128" s="289"/>
    </row>
    <row r="129" spans="1:18" ht="19.5" customHeight="1">
      <c r="A129" s="128"/>
      <c r="B129" s="128"/>
      <c r="C129" s="128"/>
      <c r="D129" s="195"/>
      <c r="E129" s="195"/>
      <c r="F129" s="255"/>
      <c r="G129" s="79"/>
      <c r="H129" s="196"/>
      <c r="I129" s="90"/>
      <c r="J129" s="90"/>
      <c r="K129" s="247" t="s">
        <v>155</v>
      </c>
      <c r="L129" s="320">
        <v>0</v>
      </c>
      <c r="M129" s="292" t="s">
        <v>43</v>
      </c>
      <c r="N129" s="309">
        <v>0</v>
      </c>
      <c r="O129" s="289"/>
      <c r="P129" s="289"/>
      <c r="Q129" s="289"/>
      <c r="R129" s="289"/>
    </row>
    <row r="130" spans="1:18" ht="19.5" customHeight="1">
      <c r="A130" s="128"/>
      <c r="B130" s="128"/>
      <c r="C130" s="284" t="s">
        <v>126</v>
      </c>
      <c r="D130" s="203">
        <v>1168000</v>
      </c>
      <c r="E130" s="203">
        <v>6168000</v>
      </c>
      <c r="F130" s="255">
        <f>E130-D130</f>
        <v>5000000</v>
      </c>
      <c r="G130" s="248">
        <v>0</v>
      </c>
      <c r="H130" s="248">
        <v>0</v>
      </c>
      <c r="I130" s="251">
        <v>6168000</v>
      </c>
      <c r="J130" s="251"/>
      <c r="K130" s="247"/>
      <c r="L130" s="326"/>
      <c r="M130" s="321"/>
      <c r="N130" s="278">
        <f>SUM(N131:N132)</f>
        <v>6168000</v>
      </c>
    </row>
    <row r="131" spans="1:18" ht="19.5" customHeight="1">
      <c r="A131" s="128"/>
      <c r="B131" s="128"/>
      <c r="C131" s="247"/>
      <c r="D131" s="250"/>
      <c r="E131" s="250"/>
      <c r="F131" s="255"/>
      <c r="G131" s="248"/>
      <c r="H131" s="248"/>
      <c r="I131" s="251"/>
      <c r="J131" s="251"/>
      <c r="K131" s="247" t="s">
        <v>295</v>
      </c>
      <c r="L131" s="326" t="s">
        <v>296</v>
      </c>
      <c r="M131" s="292" t="s">
        <v>43</v>
      </c>
      <c r="N131" s="249">
        <v>1168000</v>
      </c>
    </row>
    <row r="132" spans="1:18" ht="19.5" customHeight="1">
      <c r="A132" s="128"/>
      <c r="B132" s="128"/>
      <c r="C132" s="284"/>
      <c r="D132" s="203"/>
      <c r="E132" s="203"/>
      <c r="F132" s="255"/>
      <c r="G132" s="248"/>
      <c r="H132" s="248"/>
      <c r="I132" s="251"/>
      <c r="J132" s="251"/>
      <c r="K132" s="247" t="s">
        <v>302</v>
      </c>
      <c r="L132" s="326" t="s">
        <v>297</v>
      </c>
      <c r="M132" s="292" t="s">
        <v>43</v>
      </c>
      <c r="N132" s="249">
        <v>5000000</v>
      </c>
    </row>
    <row r="133" spans="1:18" ht="19.5" customHeight="1">
      <c r="A133" s="128"/>
      <c r="B133" s="473" t="s">
        <v>188</v>
      </c>
      <c r="C133" s="473"/>
      <c r="D133" s="343">
        <f>SUM(D134,D136,D139,D143,D146)</f>
        <v>900000</v>
      </c>
      <c r="E133" s="343">
        <f>SUM(E134,E136,E139,E146,E143)</f>
        <v>3600000</v>
      </c>
      <c r="F133" s="349">
        <f>E133-D133</f>
        <v>2700000</v>
      </c>
      <c r="G133" s="343">
        <f>SUM(G134,G136,G139,G146,G143)</f>
        <v>3500000</v>
      </c>
      <c r="H133" s="343">
        <f>SUM(H134,H136,H139,H146,H143)</f>
        <v>100000</v>
      </c>
      <c r="I133" s="343">
        <f>SUM(I134,I136,I139,I146,I143)</f>
        <v>0</v>
      </c>
      <c r="J133" s="358"/>
      <c r="K133" s="338"/>
      <c r="L133" s="339"/>
      <c r="M133" s="340"/>
      <c r="N133" s="343">
        <f>SUM(N134,N136,N139,N146,N143)</f>
        <v>3600000</v>
      </c>
    </row>
    <row r="134" spans="1:18" ht="19.5" customHeight="1">
      <c r="A134" s="128"/>
      <c r="B134" s="128"/>
      <c r="C134" s="221" t="s">
        <v>20</v>
      </c>
      <c r="D134" s="203">
        <v>100000</v>
      </c>
      <c r="E134" s="256">
        <v>100000</v>
      </c>
      <c r="F134" s="250">
        <f>E134-D134</f>
        <v>0</v>
      </c>
      <c r="G134" s="256">
        <v>100000</v>
      </c>
      <c r="H134" s="249"/>
      <c r="I134" s="249"/>
      <c r="J134" s="249"/>
      <c r="K134" s="247"/>
      <c r="L134" s="247"/>
      <c r="M134" s="321"/>
      <c r="N134" s="307">
        <f>N135</f>
        <v>100000</v>
      </c>
    </row>
    <row r="135" spans="1:18" ht="19.5" customHeight="1">
      <c r="A135" s="128"/>
      <c r="B135" s="128"/>
      <c r="C135" s="199"/>
      <c r="D135" s="199"/>
      <c r="E135" s="199"/>
      <c r="F135" s="250"/>
      <c r="G135" s="199"/>
      <c r="H135" s="199"/>
      <c r="I135" s="199"/>
      <c r="J135" s="114"/>
      <c r="K135" s="114" t="s">
        <v>148</v>
      </c>
      <c r="L135" s="325" t="s">
        <v>303</v>
      </c>
      <c r="M135" s="292" t="s">
        <v>43</v>
      </c>
      <c r="N135" s="309">
        <v>100000</v>
      </c>
      <c r="P135" s="335"/>
      <c r="R135" s="335"/>
    </row>
    <row r="136" spans="1:18" ht="19.5" customHeight="1">
      <c r="A136" s="128"/>
      <c r="B136" s="128"/>
      <c r="C136" s="284" t="s">
        <v>184</v>
      </c>
      <c r="D136" s="203">
        <v>200000</v>
      </c>
      <c r="E136" s="78">
        <v>100000</v>
      </c>
      <c r="F136" s="250">
        <f>E136-D136</f>
        <v>-100000</v>
      </c>
      <c r="G136" s="249">
        <v>0</v>
      </c>
      <c r="H136" s="249">
        <v>100000</v>
      </c>
      <c r="I136" s="249"/>
      <c r="J136" s="248"/>
      <c r="K136" s="269"/>
      <c r="L136" s="324"/>
      <c r="M136" s="321"/>
      <c r="N136" s="307">
        <f>SUM(N137:N138)</f>
        <v>100000</v>
      </c>
    </row>
    <row r="137" spans="1:18" ht="19.5" customHeight="1">
      <c r="A137" s="128"/>
      <c r="B137" s="128"/>
      <c r="C137" s="135"/>
      <c r="D137" s="136"/>
      <c r="E137" s="131"/>
      <c r="F137" s="250"/>
      <c r="G137" s="131"/>
      <c r="H137" s="131"/>
      <c r="I137" s="131"/>
      <c r="J137" s="90"/>
      <c r="K137" s="269" t="s">
        <v>149</v>
      </c>
      <c r="L137" s="324" t="s">
        <v>304</v>
      </c>
      <c r="M137" s="292" t="s">
        <v>43</v>
      </c>
      <c r="N137" s="309">
        <v>50000</v>
      </c>
    </row>
    <row r="138" spans="1:18" ht="19.5" customHeight="1">
      <c r="A138" s="199"/>
      <c r="B138" s="199"/>
      <c r="C138" s="225"/>
      <c r="D138" s="220"/>
      <c r="E138" s="196"/>
      <c r="F138" s="250"/>
      <c r="G138" s="196"/>
      <c r="H138" s="196"/>
      <c r="I138" s="196"/>
      <c r="J138" s="79"/>
      <c r="K138" s="269" t="s">
        <v>150</v>
      </c>
      <c r="L138" s="296" t="s">
        <v>161</v>
      </c>
      <c r="M138" s="292" t="s">
        <v>43</v>
      </c>
      <c r="N138" s="309">
        <v>50000</v>
      </c>
    </row>
    <row r="139" spans="1:18" ht="21" customHeight="1">
      <c r="A139" s="128"/>
      <c r="B139" s="128"/>
      <c r="C139" s="199" t="s">
        <v>54</v>
      </c>
      <c r="D139" s="220">
        <v>200000</v>
      </c>
      <c r="E139" s="78">
        <v>300000</v>
      </c>
      <c r="F139" s="250">
        <f>E139-D139</f>
        <v>100000</v>
      </c>
      <c r="G139" s="196">
        <v>300000</v>
      </c>
      <c r="H139" s="196"/>
      <c r="I139" s="196"/>
      <c r="J139" s="79"/>
      <c r="K139" s="114"/>
      <c r="L139" s="324"/>
      <c r="M139" s="292"/>
      <c r="N139" s="307">
        <f>SUM(N140:N142)</f>
        <v>300000</v>
      </c>
    </row>
    <row r="140" spans="1:18" ht="21" customHeight="1">
      <c r="A140" s="128"/>
      <c r="B140" s="128"/>
      <c r="C140" s="68"/>
      <c r="D140" s="81"/>
      <c r="E140" s="68"/>
      <c r="F140" s="250"/>
      <c r="G140" s="202"/>
      <c r="H140" s="202"/>
      <c r="I140" s="202"/>
      <c r="J140" s="228"/>
      <c r="K140" s="269" t="s">
        <v>160</v>
      </c>
      <c r="L140" s="324" t="s">
        <v>323</v>
      </c>
      <c r="M140" s="292" t="s">
        <v>43</v>
      </c>
      <c r="N140" s="309">
        <v>300000</v>
      </c>
    </row>
    <row r="141" spans="1:18" ht="21" customHeight="1">
      <c r="A141" s="128"/>
      <c r="B141" s="128"/>
      <c r="C141" s="128"/>
      <c r="D141" s="136"/>
      <c r="E141" s="128"/>
      <c r="F141" s="250"/>
      <c r="G141" s="128"/>
      <c r="H141" s="128"/>
      <c r="I141" s="128"/>
      <c r="J141" s="92"/>
      <c r="K141" s="269" t="s">
        <v>156</v>
      </c>
      <c r="L141" s="324" t="s">
        <v>306</v>
      </c>
      <c r="M141" s="292" t="s">
        <v>43</v>
      </c>
      <c r="N141" s="309">
        <v>0</v>
      </c>
    </row>
    <row r="142" spans="1:18" ht="21" customHeight="1">
      <c r="A142" s="128"/>
      <c r="B142" s="128"/>
      <c r="C142" s="77"/>
      <c r="D142" s="82"/>
      <c r="E142" s="77"/>
      <c r="F142" s="250"/>
      <c r="G142" s="199"/>
      <c r="H142" s="199"/>
      <c r="I142" s="199"/>
      <c r="J142" s="114"/>
      <c r="K142" s="269" t="s">
        <v>158</v>
      </c>
      <c r="L142" s="324" t="s">
        <v>307</v>
      </c>
      <c r="M142" s="292" t="s">
        <v>43</v>
      </c>
      <c r="N142" s="309">
        <v>0</v>
      </c>
    </row>
    <row r="143" spans="1:18" ht="19.5" customHeight="1">
      <c r="A143" s="128"/>
      <c r="B143" s="128"/>
      <c r="C143" s="137" t="s">
        <v>52</v>
      </c>
      <c r="D143" s="129">
        <v>100000</v>
      </c>
      <c r="E143" s="78">
        <v>400000</v>
      </c>
      <c r="F143" s="250">
        <f>E143-D143</f>
        <v>300000</v>
      </c>
      <c r="G143" s="249">
        <v>400000</v>
      </c>
      <c r="H143" s="249"/>
      <c r="I143" s="249"/>
      <c r="J143" s="248"/>
      <c r="K143" s="269"/>
      <c r="L143" s="324"/>
      <c r="M143" s="321"/>
      <c r="N143" s="307">
        <f>SUM(N144:N145)</f>
        <v>400000</v>
      </c>
    </row>
    <row r="144" spans="1:18" ht="19.5" customHeight="1">
      <c r="A144" s="128"/>
      <c r="B144" s="128"/>
      <c r="C144" s="128"/>
      <c r="D144" s="130"/>
      <c r="E144" s="131"/>
      <c r="F144" s="250"/>
      <c r="G144" s="131"/>
      <c r="H144" s="131"/>
      <c r="I144" s="131"/>
      <c r="J144" s="90"/>
      <c r="K144" s="119" t="s">
        <v>157</v>
      </c>
      <c r="L144" s="324" t="s">
        <v>307</v>
      </c>
      <c r="M144" s="292" t="s">
        <v>43</v>
      </c>
      <c r="N144" s="309">
        <v>0</v>
      </c>
    </row>
    <row r="145" spans="1:14" ht="19.5" customHeight="1">
      <c r="A145" s="128"/>
      <c r="B145" s="128"/>
      <c r="C145" s="128"/>
      <c r="D145" s="130"/>
      <c r="E145" s="131"/>
      <c r="F145" s="250"/>
      <c r="G145" s="131"/>
      <c r="H145" s="131"/>
      <c r="I145" s="131"/>
      <c r="J145" s="90"/>
      <c r="K145" s="119" t="s">
        <v>153</v>
      </c>
      <c r="L145" s="324" t="s">
        <v>163</v>
      </c>
      <c r="M145" s="292" t="s">
        <v>43</v>
      </c>
      <c r="N145" s="309">
        <v>400000</v>
      </c>
    </row>
    <row r="146" spans="1:14" ht="19.5" customHeight="1">
      <c r="A146" s="128"/>
      <c r="B146" s="128"/>
      <c r="C146" s="284" t="s">
        <v>130</v>
      </c>
      <c r="D146" s="203">
        <v>300000</v>
      </c>
      <c r="E146" s="204">
        <v>2700000</v>
      </c>
      <c r="F146" s="250">
        <f>E146-D146</f>
        <v>2400000</v>
      </c>
      <c r="G146" s="249">
        <v>2700000</v>
      </c>
      <c r="H146" s="249"/>
      <c r="I146" s="249"/>
      <c r="J146" s="360"/>
      <c r="K146" s="277"/>
      <c r="L146" s="324"/>
      <c r="M146" s="321"/>
      <c r="N146" s="307">
        <f>N147</f>
        <v>2700000</v>
      </c>
    </row>
    <row r="147" spans="1:14" ht="19.5" customHeight="1">
      <c r="A147" s="128"/>
      <c r="B147" s="128"/>
      <c r="C147" s="284"/>
      <c r="D147" s="203"/>
      <c r="E147" s="204"/>
      <c r="F147" s="249"/>
      <c r="G147" s="249"/>
      <c r="H147" s="249"/>
      <c r="I147" s="249"/>
      <c r="J147" s="212"/>
      <c r="K147" s="228" t="s">
        <v>162</v>
      </c>
      <c r="L147" s="324" t="s">
        <v>321</v>
      </c>
      <c r="M147" s="292" t="s">
        <v>43</v>
      </c>
      <c r="N147" s="309">
        <v>2700000</v>
      </c>
    </row>
    <row r="148" spans="1:14" ht="19.5" customHeight="1">
      <c r="A148" s="462" t="s">
        <v>129</v>
      </c>
      <c r="B148" s="463"/>
      <c r="C148" s="464"/>
      <c r="D148" s="203">
        <v>0</v>
      </c>
      <c r="E148" s="203"/>
      <c r="F148" s="250"/>
      <c r="G148" s="250"/>
      <c r="H148" s="250"/>
      <c r="I148" s="250"/>
      <c r="J148" s="250"/>
      <c r="K148" s="247"/>
      <c r="L148" s="247"/>
      <c r="M148" s="247"/>
      <c r="N148" s="327"/>
    </row>
    <row r="149" spans="1:14" ht="19.5" customHeight="1">
      <c r="A149" s="202"/>
      <c r="B149" s="465" t="s">
        <v>189</v>
      </c>
      <c r="C149" s="466"/>
      <c r="D149" s="350">
        <v>0</v>
      </c>
      <c r="E149" s="350"/>
      <c r="F149" s="351"/>
      <c r="G149" s="351"/>
      <c r="H149" s="351"/>
      <c r="I149" s="351"/>
      <c r="J149" s="361"/>
      <c r="K149" s="338"/>
      <c r="L149" s="339"/>
      <c r="M149" s="340"/>
      <c r="N149" s="342"/>
    </row>
    <row r="150" spans="1:14" ht="19.5" customHeight="1">
      <c r="A150" s="199"/>
      <c r="B150" s="284"/>
      <c r="C150" s="284" t="s">
        <v>129</v>
      </c>
      <c r="D150" s="203">
        <v>0</v>
      </c>
      <c r="E150" s="204"/>
      <c r="F150" s="249"/>
      <c r="G150" s="249"/>
      <c r="H150" s="249"/>
      <c r="I150" s="249"/>
      <c r="J150" s="249"/>
      <c r="K150" s="247"/>
      <c r="L150" s="247"/>
      <c r="M150" s="292" t="s">
        <v>43</v>
      </c>
      <c r="N150" s="249"/>
    </row>
    <row r="151" spans="1:14" ht="19.5" customHeight="1">
      <c r="A151" s="467" t="s">
        <v>88</v>
      </c>
      <c r="B151" s="467"/>
      <c r="C151" s="467"/>
      <c r="D151" s="127">
        <v>0</v>
      </c>
      <c r="E151" s="127">
        <f>E152</f>
        <v>87583</v>
      </c>
      <c r="F151" s="276">
        <f>E151-D151</f>
        <v>87583</v>
      </c>
      <c r="G151" s="276"/>
      <c r="H151" s="278"/>
      <c r="I151" s="278"/>
      <c r="J151" s="278">
        <v>87583</v>
      </c>
      <c r="K151" s="295"/>
      <c r="L151" s="324"/>
      <c r="M151" s="292"/>
      <c r="N151" s="278">
        <f>E151</f>
        <v>87583</v>
      </c>
    </row>
    <row r="152" spans="1:14" ht="19.5" customHeight="1">
      <c r="A152" s="68"/>
      <c r="B152" s="468" t="s">
        <v>88</v>
      </c>
      <c r="C152" s="468"/>
      <c r="D152" s="352">
        <v>0</v>
      </c>
      <c r="E152" s="352">
        <f>E153</f>
        <v>87583</v>
      </c>
      <c r="F152" s="349">
        <f>F151</f>
        <v>87583</v>
      </c>
      <c r="G152" s="346"/>
      <c r="H152" s="346"/>
      <c r="I152" s="346"/>
      <c r="J152" s="348">
        <f>J151</f>
        <v>87583</v>
      </c>
      <c r="K152" s="338"/>
      <c r="L152" s="339"/>
      <c r="M152" s="340"/>
      <c r="N152" s="342">
        <f>J152</f>
        <v>87583</v>
      </c>
    </row>
    <row r="153" spans="1:14" ht="19.5" customHeight="1">
      <c r="A153" s="199"/>
      <c r="B153" s="284"/>
      <c r="C153" s="284" t="s">
        <v>88</v>
      </c>
      <c r="D153" s="203">
        <v>0</v>
      </c>
      <c r="E153" s="236">
        <v>87583</v>
      </c>
      <c r="F153" s="250">
        <f>F152</f>
        <v>87583</v>
      </c>
      <c r="G153" s="250"/>
      <c r="H153" s="249"/>
      <c r="I153" s="249"/>
      <c r="J153" s="249">
        <f>J152</f>
        <v>87583</v>
      </c>
      <c r="K153" s="228" t="s">
        <v>332</v>
      </c>
      <c r="L153" s="324"/>
      <c r="M153" s="292" t="s">
        <v>43</v>
      </c>
      <c r="N153" s="309">
        <f>J153</f>
        <v>87583</v>
      </c>
    </row>
    <row r="154" spans="1:14" ht="19.5" customHeight="1">
      <c r="A154" s="284"/>
      <c r="B154" s="284"/>
      <c r="C154" s="284"/>
      <c r="D154" s="204"/>
      <c r="E154" s="204"/>
      <c r="F154" s="250"/>
      <c r="G154" s="249"/>
      <c r="H154" s="249"/>
      <c r="I154" s="249"/>
      <c r="J154" s="249"/>
      <c r="K154" s="247"/>
      <c r="L154" s="249"/>
      <c r="M154" s="249"/>
      <c r="N154" s="249"/>
    </row>
  </sheetData>
  <mergeCells count="23">
    <mergeCell ref="A6:C6"/>
    <mergeCell ref="A3:C3"/>
    <mergeCell ref="K3:N4"/>
    <mergeCell ref="A5:C5"/>
    <mergeCell ref="K5:N5"/>
    <mergeCell ref="G3:J3"/>
    <mergeCell ref="B7:C7"/>
    <mergeCell ref="B25:C25"/>
    <mergeCell ref="B42:C42"/>
    <mergeCell ref="B46:C46"/>
    <mergeCell ref="B47:C47"/>
    <mergeCell ref="A148:C148"/>
    <mergeCell ref="B149:C149"/>
    <mergeCell ref="A151:C151"/>
    <mergeCell ref="B152:C152"/>
    <mergeCell ref="F68:F70"/>
    <mergeCell ref="A103:C103"/>
    <mergeCell ref="B104:C104"/>
    <mergeCell ref="B108:C108"/>
    <mergeCell ref="A112:C112"/>
    <mergeCell ref="B113:C113"/>
    <mergeCell ref="B133:C133"/>
    <mergeCell ref="B76:C76"/>
  </mergeCells>
  <phoneticPr fontId="3" type="noConversion"/>
  <pageMargins left="0.25" right="0.25" top="0.75" bottom="0.75" header="0.3" footer="0.3"/>
  <pageSetup paperSize="9" scale="85" fitToHeight="0" orientation="landscape" horizontalDpi="300" verticalDpi="300" r:id="rId1"/>
  <headerFooter alignWithMargins="0">
    <oddFooter>&amp;R2020년푸드마켓세출예산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표지</vt:lpstr>
      <vt:lpstr>예산안 총칙</vt:lpstr>
      <vt:lpstr>세입세출총괄</vt:lpstr>
      <vt:lpstr>세입예산서</vt:lpstr>
      <vt:lpstr>세출예산서</vt:lpstr>
      <vt:lpstr>세출예산서!Print_Area</vt:lpstr>
      <vt:lpstr>세입세출총괄!Print_Titles</vt:lpstr>
      <vt:lpstr>세입예산서!Print_Titles</vt:lpstr>
      <vt:lpstr>세출예산서!Print_Titles</vt:lpstr>
    </vt:vector>
  </TitlesOfParts>
  <Company>사회복지과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김태령</dc:creator>
  <cp:lastModifiedBy>master</cp:lastModifiedBy>
  <cp:lastPrinted>2020-11-12T04:41:26Z</cp:lastPrinted>
  <dcterms:created xsi:type="dcterms:W3CDTF">2006-05-17T01:39:20Z</dcterms:created>
  <dcterms:modified xsi:type="dcterms:W3CDTF">2020-11-12T04:42:26Z</dcterms:modified>
</cp:coreProperties>
</file>